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C290" lockStructure="1"/>
  <bookViews>
    <workbookView xWindow="0" yWindow="0" windowWidth="2160" windowHeight="0" tabRatio="939" activeTab="1"/>
  </bookViews>
  <sheets>
    <sheet name="使用上の注意等" sheetId="21" r:id="rId1"/>
    <sheet name="表紙" sheetId="12" r:id="rId2"/>
    <sheet name="①設置基準量算定" sheetId="13" r:id="rId3"/>
    <sheet name="②オンサイト設置" sheetId="14" r:id="rId4"/>
    <sheet name="③オフサイト設置" sheetId="15" r:id="rId5"/>
    <sheet name="④再エネ・証書調達" sheetId="16" r:id="rId6"/>
    <sheet name="⑤再エネ・証書調達" sheetId="17" r:id="rId7"/>
    <sheet name="⑥再エネ・証書調達" sheetId="18" r:id="rId8"/>
    <sheet name="⑦再エネ・証書調達" sheetId="19" r:id="rId9"/>
  </sheets>
  <definedNames>
    <definedName name="_xlnm.Print_Area" localSheetId="2">①設置基準量算定!$A$1:$AH$48</definedName>
    <definedName name="_xlnm.Print_Area" localSheetId="3">②オンサイト設置!$A$1:$AH$49</definedName>
    <definedName name="_xlnm.Print_Area" localSheetId="4">③オフサイト設置!$A$1:$AH$50</definedName>
    <definedName name="_xlnm.Print_Area" localSheetId="5">④再エネ・証書調達!$A$1:$AH$57</definedName>
    <definedName name="_xlnm.Print_Area" localSheetId="6">⑤再エネ・証書調達!$A$1:$AH$58</definedName>
    <definedName name="_xlnm.Print_Area" localSheetId="7">⑥再エネ・証書調達!$A$1:$AH$57</definedName>
    <definedName name="_xlnm.Print_Area" localSheetId="8">⑦再エネ・証書調達!$A$1:$AH$51</definedName>
    <definedName name="_xlnm.Print_Area" localSheetId="1">表紙!$A$1:$AH$49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2" i="12" l="1"/>
  <c r="S12" i="12"/>
  <c r="AB24" i="17" l="1"/>
  <c r="AB25" i="17" s="1"/>
  <c r="AB9" i="13"/>
  <c r="L19" i="14" l="1"/>
  <c r="L18" i="14"/>
  <c r="L17" i="14"/>
  <c r="L16" i="14"/>
  <c r="L15" i="14"/>
  <c r="B39" i="12" l="1"/>
  <c r="I30" i="19"/>
  <c r="AE47" i="16"/>
  <c r="I19" i="17"/>
  <c r="I22" i="16"/>
  <c r="BG14" i="12"/>
  <c r="AJ10" i="19"/>
  <c r="AJ37" i="13"/>
  <c r="AR17" i="12"/>
  <c r="AR18" i="12"/>
  <c r="AN28" i="15"/>
  <c r="AK7" i="16"/>
  <c r="AJ6" i="12"/>
  <c r="AJ9" i="12"/>
  <c r="AK5" i="16"/>
  <c r="AE31" i="15"/>
  <c r="AE30" i="15"/>
  <c r="AE29" i="15"/>
  <c r="AE27" i="15"/>
  <c r="AJ15" i="15"/>
  <c r="AJ14" i="15"/>
  <c r="AJ13" i="15"/>
  <c r="L24" i="15"/>
  <c r="L23" i="14"/>
  <c r="Q23" i="14" s="1"/>
  <c r="H17" i="16"/>
  <c r="H19" i="16" s="1"/>
  <c r="U9" i="14"/>
  <c r="AA4" i="13"/>
  <c r="AY12" i="15"/>
  <c r="BA12" i="15"/>
  <c r="AR19" i="12"/>
  <c r="K26" i="18"/>
  <c r="AJ7" i="12"/>
  <c r="V37" i="19"/>
  <c r="V25" i="19"/>
  <c r="AB38" i="16"/>
  <c r="Q42" i="16" s="1"/>
  <c r="L15" i="19" s="1"/>
  <c r="AB36" i="19"/>
  <c r="AB35" i="19"/>
  <c r="AB34" i="19"/>
  <c r="AB33" i="19"/>
  <c r="AB32" i="19"/>
  <c r="AB24" i="19"/>
  <c r="AB23" i="19"/>
  <c r="AB22" i="19"/>
  <c r="AB21" i="19"/>
  <c r="AB20" i="19"/>
  <c r="AB25" i="19" s="1"/>
  <c r="AB37" i="19"/>
  <c r="AJ18" i="16"/>
  <c r="N17" i="18"/>
  <c r="N14" i="17"/>
  <c r="N15" i="17" s="1"/>
  <c r="K28" i="17" s="1"/>
  <c r="P36" i="12"/>
  <c r="Y43" i="12"/>
  <c r="N18" i="18"/>
  <c r="Y44" i="12"/>
  <c r="AC44" i="12" s="1"/>
  <c r="L31" i="14"/>
  <c r="L30" i="14"/>
  <c r="L29" i="14"/>
  <c r="L28" i="14"/>
  <c r="K24" i="12"/>
  <c r="K40" i="12"/>
  <c r="P40" i="12" s="1"/>
  <c r="K39" i="12"/>
  <c r="P39" i="12" s="1"/>
  <c r="B40" i="12"/>
  <c r="K36" i="12"/>
  <c r="AB23" i="18"/>
  <c r="B36" i="12"/>
  <c r="E39" i="16"/>
  <c r="AB39" i="16"/>
  <c r="AB24" i="18"/>
  <c r="U20" i="12"/>
  <c r="U19" i="12"/>
  <c r="Q32" i="14"/>
  <c r="E15" i="15"/>
  <c r="E20" i="15"/>
  <c r="E14" i="15"/>
  <c r="E19" i="15"/>
  <c r="E13" i="15"/>
  <c r="E18" i="15"/>
  <c r="W31" i="14"/>
  <c r="K30" i="12"/>
  <c r="AB22" i="13"/>
  <c r="L32" i="14"/>
  <c r="W28" i="14"/>
  <c r="AB23" i="13"/>
  <c r="AB24" i="13" s="1"/>
  <c r="P30" i="12"/>
  <c r="K19" i="12"/>
  <c r="AB12" i="13"/>
  <c r="AB30" i="13" s="1"/>
  <c r="AB11" i="13"/>
  <c r="AB29" i="13" s="1"/>
  <c r="W30" i="14"/>
  <c r="W29" i="14"/>
  <c r="P24" i="12"/>
  <c r="W32" i="14"/>
  <c r="K25" i="12"/>
  <c r="Q12" i="14"/>
  <c r="P19" i="12" s="1"/>
  <c r="P25" i="12"/>
  <c r="Q26" i="12"/>
  <c r="Q25" i="15"/>
  <c r="L23" i="15"/>
  <c r="P29" i="12"/>
  <c r="Q31" i="12"/>
  <c r="K29" i="12"/>
  <c r="L25" i="15"/>
  <c r="L33" i="15"/>
  <c r="I6" i="17"/>
  <c r="P41" i="12" l="1"/>
  <c r="L41" i="12"/>
  <c r="AB27" i="13"/>
  <c r="AL20" i="12"/>
  <c r="AC43" i="12"/>
  <c r="AP17" i="12"/>
  <c r="BA14" i="12" s="1"/>
  <c r="AN17" i="12"/>
  <c r="W36" i="12"/>
  <c r="AC36" i="12"/>
  <c r="AU5" i="19"/>
  <c r="AV5" i="19" s="1"/>
  <c r="AU4" i="19"/>
  <c r="AJ8" i="12"/>
  <c r="AW14" i="12" s="1"/>
  <c r="S13" i="12"/>
  <c r="AB28" i="13" l="1"/>
  <c r="AB31" i="13" s="1"/>
  <c r="AR14" i="12"/>
  <c r="AU14" i="12"/>
  <c r="AM14" i="12"/>
  <c r="AX14" i="12"/>
  <c r="AL17" i="12"/>
  <c r="AV4" i="19"/>
  <c r="AK14" i="12"/>
  <c r="AO14" i="12"/>
  <c r="AZ14" i="12"/>
  <c r="BC14" i="12"/>
  <c r="BE14" i="12"/>
  <c r="Y13" i="12"/>
  <c r="AB33" i="13" l="1"/>
  <c r="L34" i="15"/>
  <c r="L35" i="15" s="1"/>
  <c r="AB34" i="13"/>
  <c r="S14" i="12"/>
  <c r="L41" i="14"/>
  <c r="K27" i="18"/>
  <c r="K28" i="18" s="1"/>
  <c r="K29" i="17"/>
  <c r="K30" i="17" s="1"/>
  <c r="AL14" i="12"/>
  <c r="AP14" i="12"/>
  <c r="AS14" i="12"/>
  <c r="Q21" i="12" l="1"/>
  <c r="AC46" i="12" s="1"/>
  <c r="Y14" i="12" s="1"/>
  <c r="Q20" i="14"/>
  <c r="P20" i="12"/>
  <c r="L20" i="14"/>
  <c r="L24" i="14" l="1"/>
  <c r="K20" i="12"/>
  <c r="AE12" i="12" s="1"/>
  <c r="AN14" i="12" l="1"/>
  <c r="AE14" i="12"/>
  <c r="BH14" i="12"/>
  <c r="AQ14" i="12"/>
  <c r="AT14" i="12"/>
  <c r="AY14" i="12"/>
  <c r="AV14" i="12"/>
  <c r="BD14" i="12"/>
  <c r="BB14" i="12"/>
  <c r="AJ14" i="12"/>
  <c r="BF14" i="12"/>
  <c r="BI14" i="12"/>
  <c r="Q24" i="14"/>
  <c r="Q25" i="14" s="1"/>
  <c r="L25" i="14"/>
  <c r="L40" i="14" l="1"/>
  <c r="L42" i="14" s="1"/>
  <c r="L37" i="14"/>
  <c r="Q37" i="14" s="1"/>
  <c r="AB37" i="16" s="1"/>
  <c r="Q41" i="16" s="1"/>
  <c r="Q44" i="16" s="1"/>
  <c r="AJ15" i="18" l="1"/>
  <c r="AJ12" i="17"/>
  <c r="AK42" i="14"/>
  <c r="AJ30" i="17"/>
  <c r="AJ28" i="18"/>
  <c r="AJ35" i="15"/>
</calcChain>
</file>

<file path=xl/comments1.xml><?xml version="1.0" encoding="utf-8"?>
<comments xmlns="http://schemas.openxmlformats.org/spreadsheetml/2006/main">
  <authors>
    <author>作成者</author>
  </authors>
  <commentList>
    <comment ref="B9" authorId="0" shapeId="0">
      <text>
        <r>
          <rPr>
            <b/>
            <sz val="9"/>
            <color indexed="81"/>
            <rFont val="MS P ゴシック"/>
            <family val="3"/>
            <charset val="128"/>
          </rPr>
          <t>圧縮を選択する場合、次のシートを確認すること。
　⇒　算定シート④【再エネ調達・証書調達】「６　定格出力を圧縮して設置する措置の適用」</t>
        </r>
      </text>
    </comment>
  </commentList>
</comments>
</file>

<file path=xl/comments2.xml><?xml version="1.0" encoding="utf-8"?>
<comments xmlns="http://schemas.openxmlformats.org/spreadsheetml/2006/main">
  <authors>
    <author>作成者</author>
  </authors>
  <commentList>
    <comment ref="B4" authorId="0" shapeId="0">
      <text>
        <r>
          <rPr>
            <b/>
            <sz val="9"/>
            <color indexed="81"/>
            <rFont val="MS P ゴシック"/>
            <family val="3"/>
            <charset val="128"/>
          </rPr>
          <t>注）定格出力を圧縮して設置する措置を適用する場合は、いずれの選択肢もチェックしないこと。</t>
        </r>
      </text>
    </comment>
    <comment ref="Q43" authorId="0" shapeId="0">
      <text>
        <r>
          <rPr>
            <b/>
            <sz val="9"/>
            <color indexed="81"/>
            <rFont val="MS P ゴシック"/>
            <family val="3"/>
            <charset val="128"/>
          </rPr>
          <t>固定値、現在の最新値は、2022年度データで「21.7％」
経済産業省公表資料：「エネルギー需給実績」より</t>
        </r>
      </text>
    </comment>
  </commentList>
</comments>
</file>

<file path=xl/comments3.xml><?xml version="1.0" encoding="utf-8"?>
<comments xmlns="http://schemas.openxmlformats.org/spreadsheetml/2006/main">
  <authors>
    <author>作成者</author>
  </authors>
  <commentList>
    <comment ref="O10" authorId="0" shapeId="0">
      <text>
        <r>
          <rPr>
            <b/>
            <sz val="9"/>
            <color indexed="81"/>
            <rFont val="MS P ゴシック"/>
            <family val="3"/>
            <charset val="128"/>
          </rPr>
          <t>証書利用とは、再生可能エネルギー以外の燃料により発電（火力発電など）された電力に、環境価値（非化石証書など）を充てることで、生グリーン電力と同義とみなすもの。</t>
        </r>
      </text>
    </comment>
    <comment ref="T10" authorId="0" shapeId="0">
      <text>
        <r>
          <rPr>
            <b/>
            <sz val="9"/>
            <color indexed="81"/>
            <rFont val="MS P ゴシック"/>
            <family val="3"/>
            <charset val="128"/>
          </rPr>
          <t>生グリーン電力とは、「再生可能エネルギーにより発電された電力そのもの」のことで、
環境価値を証書化などにより分離していない電気のこと。</t>
        </r>
      </text>
    </comment>
  </commentList>
</comments>
</file>

<file path=xl/comments4.xml><?xml version="1.0" encoding="utf-8"?>
<comments xmlns="http://schemas.openxmlformats.org/spreadsheetml/2006/main">
  <authors>
    <author>作成者</author>
  </authors>
  <commentList>
    <comment ref="O13" authorId="0" shapeId="0">
      <text>
        <r>
          <rPr>
            <b/>
            <sz val="9"/>
            <color indexed="81"/>
            <rFont val="MS P ゴシック"/>
            <family val="3"/>
            <charset val="128"/>
          </rPr>
          <t>証書利用とは、再生可能エネルギー以外の燃料により発電（火力発電など）された電力に、環境価値（非化石証書など）を充てることで、生グリーン電力と同義とみなすもの。</t>
        </r>
      </text>
    </comment>
    <comment ref="T13" authorId="0" shapeId="0">
      <text>
        <r>
          <rPr>
            <b/>
            <sz val="9"/>
            <color indexed="81"/>
            <rFont val="MS P ゴシック"/>
            <family val="3"/>
            <charset val="128"/>
          </rPr>
          <t>生グリーン電力とは、「再生可能エネルギーにより発電された電力そのもの」のことで、
環境価値を証書化などにより分離していない電気のこと。</t>
        </r>
      </text>
    </comment>
  </commentList>
</comments>
</file>

<file path=xl/comments5.xml><?xml version="1.0" encoding="utf-8"?>
<comments xmlns="http://schemas.openxmlformats.org/spreadsheetml/2006/main">
  <authors>
    <author>作成者</author>
  </authors>
  <commentList>
    <comment ref="B17" authorId="0" shapeId="0">
      <text>
        <r>
          <rPr>
            <b/>
            <sz val="9"/>
            <color indexed="81"/>
            <rFont val="MS P ゴシック"/>
            <family val="3"/>
            <charset val="128"/>
          </rPr>
          <t>算定シート②・③・⑤・⑥の記載内容と同様のものを記載</t>
        </r>
      </text>
    </comment>
  </commentList>
</comments>
</file>

<file path=xl/sharedStrings.xml><?xml version="1.0" encoding="utf-8"?>
<sst xmlns="http://schemas.openxmlformats.org/spreadsheetml/2006/main" count="739" uniqueCount="464">
  <si>
    <t>％</t>
    <phoneticPr fontId="1"/>
  </si>
  <si>
    <t>再生可能エネルギー調達計画書</t>
    <rPh sb="0" eb="2">
      <t>サイセイ</t>
    </rPh>
    <rPh sb="2" eb="4">
      <t>カノウ</t>
    </rPh>
    <rPh sb="9" eb="11">
      <t>チョウタツ</t>
    </rPh>
    <rPh sb="11" eb="14">
      <t>ケイカクショ</t>
    </rPh>
    <phoneticPr fontId="1"/>
  </si>
  <si>
    <t>特定建築主</t>
    <rPh sb="0" eb="2">
      <t>トクテイ</t>
    </rPh>
    <rPh sb="2" eb="5">
      <t>ケンチクヌシ</t>
    </rPh>
    <phoneticPr fontId="1"/>
  </si>
  <si>
    <t>住所</t>
    <rPh sb="0" eb="2">
      <t>ジュウショ</t>
    </rPh>
    <phoneticPr fontId="1"/>
  </si>
  <si>
    <t>※法人にあっては、名称及び代表者の氏名</t>
    <rPh sb="1" eb="3">
      <t>ホウジン</t>
    </rPh>
    <rPh sb="9" eb="11">
      <t>メイショウ</t>
    </rPh>
    <rPh sb="11" eb="12">
      <t>オヨ</t>
    </rPh>
    <rPh sb="13" eb="16">
      <t>ダイヒョウシャ</t>
    </rPh>
    <rPh sb="17" eb="19">
      <t>シメイ</t>
    </rPh>
    <phoneticPr fontId="1"/>
  </si>
  <si>
    <t>特定建築物</t>
    <rPh sb="0" eb="2">
      <t>トクテイ</t>
    </rPh>
    <rPh sb="2" eb="5">
      <t>ケンチクブツ</t>
    </rPh>
    <phoneticPr fontId="1"/>
  </si>
  <si>
    <t>名称</t>
    <rPh sb="0" eb="2">
      <t>メイショウ</t>
    </rPh>
    <phoneticPr fontId="1"/>
  </si>
  <si>
    <t>所在地</t>
    <rPh sb="0" eb="3">
      <t>ショザイチ</t>
    </rPh>
    <phoneticPr fontId="1"/>
  </si>
  <si>
    <t>主要な用途</t>
    <rPh sb="0" eb="2">
      <t>シュヨウ</t>
    </rPh>
    <rPh sb="3" eb="5">
      <t>ヨウト</t>
    </rPh>
    <phoneticPr fontId="1"/>
  </si>
  <si>
    <t>kW</t>
    <phoneticPr fontId="1"/>
  </si>
  <si>
    <t>kWh</t>
    <phoneticPr fontId="1"/>
  </si>
  <si>
    <t>設備設置量
（定格出力kW）</t>
    <rPh sb="0" eb="2">
      <t>セツビ</t>
    </rPh>
    <rPh sb="2" eb="4">
      <t>セッチ</t>
    </rPh>
    <rPh sb="4" eb="5">
      <t>リョウ</t>
    </rPh>
    <rPh sb="7" eb="11">
      <t>テイカクシュツリョク</t>
    </rPh>
    <phoneticPr fontId="1"/>
  </si>
  <si>
    <t>自家消費率
（％）</t>
    <rPh sb="0" eb="5">
      <t>ジカショウヒリツ</t>
    </rPh>
    <phoneticPr fontId="1"/>
  </si>
  <si>
    <t>小計</t>
    <rPh sb="0" eb="2">
      <t>ショウケイ</t>
    </rPh>
    <phoneticPr fontId="1"/>
  </si>
  <si>
    <t>Ａ</t>
    <phoneticPr fontId="1"/>
  </si>
  <si>
    <t>供給方式</t>
    <rPh sb="0" eb="2">
      <t>キョウキュウ</t>
    </rPh>
    <rPh sb="2" eb="4">
      <t>ホウシキ</t>
    </rPh>
    <phoneticPr fontId="1"/>
  </si>
  <si>
    <t>Ｂ</t>
    <phoneticPr fontId="1"/>
  </si>
  <si>
    <t>電力メニュー名</t>
    <rPh sb="0" eb="2">
      <t>デンリョク</t>
    </rPh>
    <rPh sb="6" eb="7">
      <t>メイ</t>
    </rPh>
    <phoneticPr fontId="1"/>
  </si>
  <si>
    <t>Ｃ</t>
    <phoneticPr fontId="1"/>
  </si>
  <si>
    <t>再エネ証書の種別</t>
    <rPh sb="0" eb="1">
      <t>サイ</t>
    </rPh>
    <rPh sb="3" eb="5">
      <t>ショウショ</t>
    </rPh>
    <rPh sb="6" eb="8">
      <t>シュベツ</t>
    </rPh>
    <phoneticPr fontId="1"/>
  </si>
  <si>
    <r>
      <t>氏名</t>
    </r>
    <r>
      <rPr>
        <vertAlign val="superscript"/>
        <sz val="10"/>
        <color theme="1"/>
        <rFont val="ＭＳ 明朝"/>
        <family val="1"/>
        <charset val="128"/>
      </rPr>
      <t>※</t>
    </r>
    <rPh sb="0" eb="2">
      <t>シメイ</t>
    </rPh>
    <phoneticPr fontId="1"/>
  </si>
  <si>
    <t>　※圧縮して設置する措置を適用する場合の基準容量</t>
    <rPh sb="2" eb="4">
      <t>アッシュク</t>
    </rPh>
    <rPh sb="6" eb="8">
      <t>セッチ</t>
    </rPh>
    <rPh sb="10" eb="12">
      <t>ソチ</t>
    </rPh>
    <rPh sb="13" eb="15">
      <t>テキヨウ</t>
    </rPh>
    <rPh sb="17" eb="19">
      <t>バアイ</t>
    </rPh>
    <rPh sb="20" eb="22">
      <t>キジュン</t>
    </rPh>
    <rPh sb="22" eb="24">
      <t>ヨウリョウ</t>
    </rPh>
    <phoneticPr fontId="1"/>
  </si>
  <si>
    <t>㎡</t>
    <phoneticPr fontId="1"/>
  </si>
  <si>
    <t>ａ</t>
    <phoneticPr fontId="1"/>
  </si>
  <si>
    <t>ｂ</t>
    <phoneticPr fontId="1"/>
  </si>
  <si>
    <t>　　設置基準量</t>
    <rPh sb="2" eb="4">
      <t>セッチ</t>
    </rPh>
    <rPh sb="4" eb="7">
      <t>キジュンリョウ</t>
    </rPh>
    <phoneticPr fontId="1"/>
  </si>
  <si>
    <t>合計</t>
    <rPh sb="0" eb="2">
      <t>ゴウケイ</t>
    </rPh>
    <phoneticPr fontId="1"/>
  </si>
  <si>
    <t>　　ｂ又はｆのいずれか小さい方の面積</t>
    <rPh sb="3" eb="4">
      <t>マタ</t>
    </rPh>
    <rPh sb="11" eb="12">
      <t>チイ</t>
    </rPh>
    <rPh sb="14" eb="15">
      <t>ホウ</t>
    </rPh>
    <rPh sb="16" eb="18">
      <t>メンセキ</t>
    </rPh>
    <phoneticPr fontId="1"/>
  </si>
  <si>
    <t>ｇ</t>
    <phoneticPr fontId="1"/>
  </si>
  <si>
    <t>ｈ</t>
    <phoneticPr fontId="1"/>
  </si>
  <si>
    <t>　　下限</t>
    <rPh sb="2" eb="4">
      <t>カゲン</t>
    </rPh>
    <phoneticPr fontId="1"/>
  </si>
  <si>
    <t>ｃ</t>
    <phoneticPr fontId="1"/>
  </si>
  <si>
    <t>　　上限</t>
    <rPh sb="2" eb="4">
      <t>ジョウゲン</t>
    </rPh>
    <phoneticPr fontId="1"/>
  </si>
  <si>
    <t>ｄ</t>
    <phoneticPr fontId="1"/>
  </si>
  <si>
    <t>ｉ</t>
    <phoneticPr fontId="1"/>
  </si>
  <si>
    <t>ｈ＜ｃの場合はｃ、ｈ＞ｄの場合はｄ、ｃ≦ｈ≦ｄの場合はｈ</t>
    <rPh sb="4" eb="6">
      <t>バアイ</t>
    </rPh>
    <rPh sb="13" eb="15">
      <t>バアイ</t>
    </rPh>
    <rPh sb="24" eb="26">
      <t>バアイ</t>
    </rPh>
    <phoneticPr fontId="1"/>
  </si>
  <si>
    <t>　　年間太陽光発電相当量（ｉ×1,000kWh/年・kW）</t>
    <rPh sb="2" eb="4">
      <t>ネンカン</t>
    </rPh>
    <rPh sb="4" eb="7">
      <t>タイヨウコウ</t>
    </rPh>
    <rPh sb="7" eb="9">
      <t>ハツデン</t>
    </rPh>
    <rPh sb="9" eb="11">
      <t>ソウトウ</t>
    </rPh>
    <rPh sb="11" eb="12">
      <t>リョウ</t>
    </rPh>
    <rPh sb="24" eb="25">
      <t>ネン</t>
    </rPh>
    <phoneticPr fontId="1"/>
  </si>
  <si>
    <t>太陽光発電設備</t>
    <rPh sb="0" eb="7">
      <t>タイヨウコウハツデンセツビ</t>
    </rPh>
    <phoneticPr fontId="1"/>
  </si>
  <si>
    <t>設置主体</t>
    <rPh sb="0" eb="4">
      <t>セッチシュタイ</t>
    </rPh>
    <phoneticPr fontId="1"/>
  </si>
  <si>
    <t>熱利用設備の種別</t>
    <rPh sb="0" eb="1">
      <t>ネツ</t>
    </rPh>
    <rPh sb="1" eb="3">
      <t>リヨウ</t>
    </rPh>
    <rPh sb="3" eb="5">
      <t>セツビ</t>
    </rPh>
    <rPh sb="6" eb="8">
      <t>シュベツ</t>
    </rPh>
    <phoneticPr fontId="1"/>
  </si>
  <si>
    <t>発電種別</t>
    <rPh sb="0" eb="4">
      <t>ハツデンシュベツ</t>
    </rPh>
    <phoneticPr fontId="1"/>
  </si>
  <si>
    <t>圧縮後の量</t>
    <rPh sb="0" eb="3">
      <t>アッシュクゴ</t>
    </rPh>
    <rPh sb="4" eb="5">
      <t>リョウ</t>
    </rPh>
    <phoneticPr fontId="1"/>
  </si>
  <si>
    <t>メニュー名</t>
    <rPh sb="4" eb="5">
      <t>メイ</t>
    </rPh>
    <phoneticPr fontId="1"/>
  </si>
  <si>
    <t>電力の種類</t>
    <rPh sb="0" eb="2">
      <t>デンリョク</t>
    </rPh>
    <rPh sb="3" eb="5">
      <t>シュルイ</t>
    </rPh>
    <phoneticPr fontId="1"/>
  </si>
  <si>
    <t>種別</t>
    <rPh sb="0" eb="2">
      <t>シュベツ</t>
    </rPh>
    <phoneticPr fontId="1"/>
  </si>
  <si>
    <t>再エネ小売電気の調達</t>
    <rPh sb="0" eb="1">
      <t>サイ</t>
    </rPh>
    <rPh sb="3" eb="5">
      <t>コウ</t>
    </rPh>
    <rPh sb="5" eb="7">
      <t>デンキ</t>
    </rPh>
    <rPh sb="8" eb="10">
      <t>チョウタツ</t>
    </rPh>
    <phoneticPr fontId="1"/>
  </si>
  <si>
    <t>再エネ証書の調達</t>
    <rPh sb="0" eb="1">
      <t>サイ</t>
    </rPh>
    <rPh sb="3" eb="5">
      <t>ショウショ</t>
    </rPh>
    <rPh sb="6" eb="8">
      <t>チョウタツ</t>
    </rPh>
    <phoneticPr fontId="1"/>
  </si>
  <si>
    <t>（１）当該特定建築物における設置基準量</t>
    <rPh sb="3" eb="5">
      <t>トウガイ</t>
    </rPh>
    <rPh sb="5" eb="7">
      <t>トクテイ</t>
    </rPh>
    <rPh sb="7" eb="10">
      <t>ケンチクブツ</t>
    </rPh>
    <rPh sb="14" eb="16">
      <t>セッチ</t>
    </rPh>
    <rPh sb="16" eb="18">
      <t>キジュン</t>
    </rPh>
    <rPh sb="18" eb="19">
      <t>リョウ</t>
    </rPh>
    <phoneticPr fontId="1"/>
  </si>
  <si>
    <t>（２）特定建築物及びその敷地以外に設置する再生可能エネルギー設備</t>
    <rPh sb="3" eb="5">
      <t>トクテイ</t>
    </rPh>
    <rPh sb="5" eb="8">
      <t>ケンチクブツ</t>
    </rPh>
    <rPh sb="8" eb="9">
      <t>オヨ</t>
    </rPh>
    <rPh sb="12" eb="14">
      <t>シキチ</t>
    </rPh>
    <rPh sb="14" eb="16">
      <t>イガイ</t>
    </rPh>
    <rPh sb="17" eb="19">
      <t>セッチ</t>
    </rPh>
    <rPh sb="21" eb="23">
      <t>サイセイ</t>
    </rPh>
    <rPh sb="23" eb="25">
      <t>カノウ</t>
    </rPh>
    <rPh sb="30" eb="32">
      <t>セツビ</t>
    </rPh>
    <phoneticPr fontId="1"/>
  </si>
  <si>
    <t>備考　１　算出根拠資料として当該特定建築物の平面図等必要な書類を添付すること。</t>
    <rPh sb="0" eb="2">
      <t>ビコウ</t>
    </rPh>
    <rPh sb="5" eb="11">
      <t>サンシュツコンキョシリョウ</t>
    </rPh>
    <rPh sb="14" eb="21">
      <t>トウガイトクテイケンチクブツ</t>
    </rPh>
    <rPh sb="22" eb="26">
      <t>ヘイメンズトウ</t>
    </rPh>
    <rPh sb="26" eb="28">
      <t>ヒツヨウ</t>
    </rPh>
    <rPh sb="29" eb="31">
      <t>ショルイ</t>
    </rPh>
    <rPh sb="32" eb="34">
      <t>テンプ</t>
    </rPh>
    <phoneticPr fontId="1"/>
  </si>
  <si>
    <t>　　　２　工事完了届提出までに変更等が発生した場合は、修正し、再度提出すること。</t>
    <rPh sb="5" eb="12">
      <t>コウジカンリョウトドケテイシュツ</t>
    </rPh>
    <rPh sb="15" eb="18">
      <t>ヘンコウナド</t>
    </rPh>
    <rPh sb="19" eb="21">
      <t>ハッセイ</t>
    </rPh>
    <rPh sb="23" eb="25">
      <t>バアイ</t>
    </rPh>
    <rPh sb="27" eb="29">
      <t>シュウセイ</t>
    </rPh>
    <rPh sb="31" eb="33">
      <t>サイド</t>
    </rPh>
    <rPh sb="33" eb="35">
      <t>テイシュツ</t>
    </rPh>
    <phoneticPr fontId="1"/>
  </si>
  <si>
    <t>３　特定建築物及びその敷地以外（オフサイト）に設置する太陽光発電設備等の設置量の算定</t>
    <rPh sb="2" eb="4">
      <t>トクテイ</t>
    </rPh>
    <rPh sb="4" eb="7">
      <t>ケンチクブツ</t>
    </rPh>
    <rPh sb="7" eb="8">
      <t>オヨ</t>
    </rPh>
    <rPh sb="11" eb="13">
      <t>シキチ</t>
    </rPh>
    <rPh sb="13" eb="15">
      <t>イガイ</t>
    </rPh>
    <rPh sb="23" eb="25">
      <t>セッチ</t>
    </rPh>
    <rPh sb="27" eb="30">
      <t>タイヨウコウ</t>
    </rPh>
    <rPh sb="30" eb="32">
      <t>ハツデン</t>
    </rPh>
    <rPh sb="32" eb="35">
      <t>セツビナド</t>
    </rPh>
    <rPh sb="36" eb="38">
      <t>セッチ</t>
    </rPh>
    <rPh sb="38" eb="39">
      <t>リョウ</t>
    </rPh>
    <rPh sb="40" eb="42">
      <t>サンテイ</t>
    </rPh>
    <phoneticPr fontId="1"/>
  </si>
  <si>
    <t>備考　１　再エネ発電設備の設置準備を行う範囲が分かるよう図示した平面図等を添付すること。</t>
    <rPh sb="0" eb="2">
      <t>ビコウ</t>
    </rPh>
    <rPh sb="5" eb="6">
      <t>サイ</t>
    </rPh>
    <rPh sb="8" eb="12">
      <t>ハツデンセツビ</t>
    </rPh>
    <rPh sb="13" eb="17">
      <t>セッチジュンビ</t>
    </rPh>
    <rPh sb="18" eb="19">
      <t>オコナ</t>
    </rPh>
    <rPh sb="20" eb="22">
      <t>ハンイ</t>
    </rPh>
    <rPh sb="23" eb="24">
      <t>ワ</t>
    </rPh>
    <rPh sb="28" eb="30">
      <t>ズシ</t>
    </rPh>
    <rPh sb="32" eb="35">
      <t>ヘイメンズ</t>
    </rPh>
    <rPh sb="35" eb="36">
      <t>トウ</t>
    </rPh>
    <rPh sb="37" eb="39">
      <t>テンプ</t>
    </rPh>
    <phoneticPr fontId="1"/>
  </si>
  <si>
    <t>（１）調達が必要な電力量の算定</t>
    <rPh sb="3" eb="5">
      <t>チョウタツ</t>
    </rPh>
    <rPh sb="6" eb="8">
      <t>ヒツヨウ</t>
    </rPh>
    <rPh sb="9" eb="11">
      <t>デンリョク</t>
    </rPh>
    <rPh sb="11" eb="12">
      <t>リョウ</t>
    </rPh>
    <rPh sb="13" eb="15">
      <t>サンテイ</t>
    </rPh>
    <phoneticPr fontId="1"/>
  </si>
  <si>
    <t>（１）再エネ小売電気の利用先</t>
    <rPh sb="3" eb="4">
      <t>サイ</t>
    </rPh>
    <rPh sb="6" eb="8">
      <t>コウ</t>
    </rPh>
    <rPh sb="8" eb="10">
      <t>デンキ</t>
    </rPh>
    <rPh sb="11" eb="14">
      <t>リヨウサキ</t>
    </rPh>
    <phoneticPr fontId="1"/>
  </si>
  <si>
    <t>（１）再エネ証書の利用先</t>
    <rPh sb="3" eb="4">
      <t>サイ</t>
    </rPh>
    <rPh sb="6" eb="8">
      <t>ショウショ</t>
    </rPh>
    <rPh sb="9" eb="12">
      <t>リヨウサキ</t>
    </rPh>
    <phoneticPr fontId="1"/>
  </si>
  <si>
    <t>（２）調達する再エネ証書の詳細</t>
    <rPh sb="3" eb="5">
      <t>チョウタツ</t>
    </rPh>
    <rPh sb="7" eb="8">
      <t>サイ</t>
    </rPh>
    <rPh sb="10" eb="12">
      <t>ショウショ</t>
    </rPh>
    <rPh sb="13" eb="15">
      <t>ショウサイ</t>
    </rPh>
    <phoneticPr fontId="1"/>
  </si>
  <si>
    <t>（１）要件の確認</t>
    <rPh sb="3" eb="5">
      <t>ヨウケン</t>
    </rPh>
    <rPh sb="6" eb="8">
      <t>カクニン</t>
    </rPh>
    <phoneticPr fontId="1"/>
  </si>
  <si>
    <t>（３）調達を予定している再エネ証書の詳細</t>
    <rPh sb="3" eb="5">
      <t>チョウタツ</t>
    </rPh>
    <rPh sb="6" eb="8">
      <t>ヨテイ</t>
    </rPh>
    <rPh sb="12" eb="13">
      <t>サイ</t>
    </rPh>
    <rPh sb="15" eb="17">
      <t>ショウショ</t>
    </rPh>
    <rPh sb="18" eb="20">
      <t>ショウサイ</t>
    </rPh>
    <phoneticPr fontId="1"/>
  </si>
  <si>
    <t>（１）特定建築物及びその敷地以外に設置する太陽光発電設備等の設置</t>
    <rPh sb="3" eb="5">
      <t>トクテイ</t>
    </rPh>
    <rPh sb="5" eb="8">
      <t>ケンチクブツ</t>
    </rPh>
    <rPh sb="8" eb="9">
      <t>オヨ</t>
    </rPh>
    <rPh sb="12" eb="14">
      <t>シキチ</t>
    </rPh>
    <rPh sb="14" eb="16">
      <t>イガイ</t>
    </rPh>
    <rPh sb="17" eb="19">
      <t>セッチ</t>
    </rPh>
    <rPh sb="21" eb="24">
      <t>タイヨウコウ</t>
    </rPh>
    <rPh sb="24" eb="26">
      <t>ハツデン</t>
    </rPh>
    <rPh sb="26" eb="29">
      <t>セツビナド</t>
    </rPh>
    <rPh sb="30" eb="32">
      <t>セッチ</t>
    </rPh>
    <phoneticPr fontId="1"/>
  </si>
  <si>
    <t>（１）推計方法</t>
    <rPh sb="3" eb="5">
      <t>スイケイ</t>
    </rPh>
    <rPh sb="5" eb="7">
      <t>ホウホウ</t>
    </rPh>
    <phoneticPr fontId="1"/>
  </si>
  <si>
    <t>（２）建物推計電気使用量</t>
    <rPh sb="3" eb="5">
      <t>タテモノ</t>
    </rPh>
    <rPh sb="5" eb="7">
      <t>スイケイ</t>
    </rPh>
    <rPh sb="7" eb="9">
      <t>デンキ</t>
    </rPh>
    <rPh sb="9" eb="12">
      <t>シヨウリョウ</t>
    </rPh>
    <phoneticPr fontId="1"/>
  </si>
  <si>
    <t>（１）再エネ電気１００％化を実現する時期</t>
    <rPh sb="3" eb="4">
      <t>サイ</t>
    </rPh>
    <rPh sb="6" eb="8">
      <t>デンキ</t>
    </rPh>
    <rPh sb="12" eb="13">
      <t>カ</t>
    </rPh>
    <rPh sb="14" eb="16">
      <t>ジツゲン</t>
    </rPh>
    <rPh sb="18" eb="20">
      <t>ジキ</t>
    </rPh>
    <phoneticPr fontId="1"/>
  </si>
  <si>
    <t>（２）コミットの対象</t>
    <rPh sb="8" eb="10">
      <t>タイショウ</t>
    </rPh>
    <phoneticPr fontId="1"/>
  </si>
  <si>
    <t>（３）公表の時期・方法</t>
    <rPh sb="3" eb="5">
      <t>コウヒョウ</t>
    </rPh>
    <rPh sb="6" eb="8">
      <t>ジキ</t>
    </rPh>
    <rPh sb="9" eb="11">
      <t>ホウホウ</t>
    </rPh>
    <phoneticPr fontId="1"/>
  </si>
  <si>
    <t>（６）当該特定建築物で使用する再エネ電力の詳細</t>
    <rPh sb="3" eb="5">
      <t>トウガイ</t>
    </rPh>
    <rPh sb="5" eb="7">
      <t>トクテイ</t>
    </rPh>
    <rPh sb="7" eb="10">
      <t>ケンチクブツ</t>
    </rPh>
    <rPh sb="11" eb="13">
      <t>シヨウ</t>
    </rPh>
    <rPh sb="15" eb="16">
      <t>サイ</t>
    </rPh>
    <rPh sb="18" eb="20">
      <t>デンリョク</t>
    </rPh>
    <rPh sb="21" eb="23">
      <t>ショウサイ</t>
    </rPh>
    <phoneticPr fontId="1"/>
  </si>
  <si>
    <t>　　　２　再エネ小売電気の調達について、再エネ割合が確認できる契約書の写し等を添付すること。</t>
    <rPh sb="5" eb="6">
      <t>サイ</t>
    </rPh>
    <rPh sb="8" eb="10">
      <t>コウリ</t>
    </rPh>
    <rPh sb="10" eb="12">
      <t>デンキ</t>
    </rPh>
    <rPh sb="13" eb="15">
      <t>チョウタツ</t>
    </rPh>
    <rPh sb="20" eb="21">
      <t>サイ</t>
    </rPh>
    <rPh sb="23" eb="25">
      <t>ワリアイ</t>
    </rPh>
    <rPh sb="26" eb="28">
      <t>カクニン</t>
    </rPh>
    <rPh sb="31" eb="33">
      <t>ケイヤク</t>
    </rPh>
    <rPh sb="33" eb="34">
      <t>ショ</t>
    </rPh>
    <rPh sb="35" eb="36">
      <t>ウツ</t>
    </rPh>
    <rPh sb="37" eb="38">
      <t>トウ</t>
    </rPh>
    <rPh sb="39" eb="41">
      <t>テンプ</t>
    </rPh>
    <phoneticPr fontId="1"/>
  </si>
  <si>
    <t>　　　３　再エネ証書の調達について、対象となる証書であることを確認できるの契約書の写し等を添付すること。</t>
    <rPh sb="5" eb="6">
      <t>サイ</t>
    </rPh>
    <rPh sb="8" eb="10">
      <t>ショウショ</t>
    </rPh>
    <rPh sb="11" eb="13">
      <t>チョウタツ</t>
    </rPh>
    <rPh sb="18" eb="20">
      <t>タイショウ</t>
    </rPh>
    <rPh sb="23" eb="25">
      <t>ショウショ</t>
    </rPh>
    <rPh sb="31" eb="33">
      <t>カクニン</t>
    </rPh>
    <rPh sb="37" eb="39">
      <t>ケイヤク</t>
    </rPh>
    <rPh sb="39" eb="40">
      <t>ショ</t>
    </rPh>
    <rPh sb="41" eb="42">
      <t>ウツ</t>
    </rPh>
    <rPh sb="43" eb="44">
      <t>トウ</t>
    </rPh>
    <rPh sb="45" eb="47">
      <t>テンプ</t>
    </rPh>
    <phoneticPr fontId="1"/>
  </si>
  <si>
    <t>　　　５　工事完了届提出までに変更等が発生した場合は、修正し、再度提出すること。</t>
    <phoneticPr fontId="1"/>
  </si>
  <si>
    <t>　　　５　工事完了届提出までに変更等が発生した場合は、修正し、再度提出すること。</t>
    <rPh sb="5" eb="12">
      <t>コウジカンリョウトドケテイシュツ</t>
    </rPh>
    <rPh sb="15" eb="18">
      <t>ヘンコウナド</t>
    </rPh>
    <rPh sb="19" eb="21">
      <t>ハッセイ</t>
    </rPh>
    <rPh sb="23" eb="25">
      <t>バアイ</t>
    </rPh>
    <rPh sb="27" eb="29">
      <t>シュウセイ</t>
    </rPh>
    <rPh sb="31" eb="33">
      <t>サイド</t>
    </rPh>
    <rPh sb="33" eb="35">
      <t>テイシュツ</t>
    </rPh>
    <phoneticPr fontId="1"/>
  </si>
  <si>
    <t>法令、条例等により緑化する部分</t>
    <rPh sb="0" eb="2">
      <t>ホウレイ</t>
    </rPh>
    <rPh sb="3" eb="6">
      <t>ジョウレイトウ</t>
    </rPh>
    <rPh sb="9" eb="11">
      <t>リョッカ</t>
    </rPh>
    <rPh sb="13" eb="15">
      <t>ブブン</t>
    </rPh>
    <phoneticPr fontId="1"/>
  </si>
  <si>
    <t>定格出力が３キロワット以上の太陽光発電設備を設置するために必要な広さを有しない部分</t>
    <rPh sb="0" eb="4">
      <t>テイカクシュツリョク</t>
    </rPh>
    <rPh sb="11" eb="13">
      <t>イジョウ</t>
    </rPh>
    <rPh sb="14" eb="21">
      <t>タイヨウコウハツデンセツビ</t>
    </rPh>
    <rPh sb="22" eb="24">
      <t>セッチ</t>
    </rPh>
    <rPh sb="29" eb="31">
      <t>ヒツヨウ</t>
    </rPh>
    <rPh sb="32" eb="33">
      <t>ヒロ</t>
    </rPh>
    <rPh sb="35" eb="36">
      <t>ユウ</t>
    </rPh>
    <rPh sb="39" eb="41">
      <t>ブブン</t>
    </rPh>
    <phoneticPr fontId="1"/>
  </si>
  <si>
    <t>太陽光発電設備を設置することにより当該特定建築物の設備の機能に支障が生じる部分
（上部に太陽光発電設備を設置すると能力が損なわれる設備部分等）</t>
    <rPh sb="0" eb="3">
      <t>タイヨウコウ</t>
    </rPh>
    <rPh sb="3" eb="5">
      <t>ハツデン</t>
    </rPh>
    <rPh sb="5" eb="7">
      <t>セツビ</t>
    </rPh>
    <rPh sb="8" eb="10">
      <t>セッチ</t>
    </rPh>
    <rPh sb="17" eb="19">
      <t>トウガイ</t>
    </rPh>
    <rPh sb="19" eb="21">
      <t>トクテイ</t>
    </rPh>
    <rPh sb="21" eb="24">
      <t>ケンチクブツ</t>
    </rPh>
    <rPh sb="25" eb="27">
      <t>セツビ</t>
    </rPh>
    <rPh sb="28" eb="30">
      <t>キノウ</t>
    </rPh>
    <rPh sb="31" eb="33">
      <t>シショウ</t>
    </rPh>
    <rPh sb="34" eb="35">
      <t>ショウ</t>
    </rPh>
    <rPh sb="37" eb="39">
      <t>ブブン</t>
    </rPh>
    <rPh sb="41" eb="43">
      <t>ジョウブ</t>
    </rPh>
    <rPh sb="44" eb="47">
      <t>タイヨウコウ</t>
    </rPh>
    <rPh sb="47" eb="51">
      <t>ハツデンセツビ</t>
    </rPh>
    <rPh sb="52" eb="54">
      <t>セッチ</t>
    </rPh>
    <rPh sb="57" eb="59">
      <t>ノウリョク</t>
    </rPh>
    <rPh sb="60" eb="61">
      <t>ソコ</t>
    </rPh>
    <rPh sb="65" eb="67">
      <t>セツビ</t>
    </rPh>
    <rPh sb="67" eb="69">
      <t>ブブン</t>
    </rPh>
    <rPh sb="69" eb="70">
      <t>トウ</t>
    </rPh>
    <phoneticPr fontId="1"/>
  </si>
  <si>
    <t>太陽光発電設備を設置することにより当該特定建築物の設備の維持管理に支障が生じる部分
（当該特定建築物の設備のメンテナンスに必要な屋上の外周部等）</t>
    <rPh sb="0" eb="3">
      <t>タイヨウコウ</t>
    </rPh>
    <rPh sb="3" eb="5">
      <t>ハツデン</t>
    </rPh>
    <rPh sb="5" eb="7">
      <t>セツビ</t>
    </rPh>
    <rPh sb="8" eb="10">
      <t>セッチ</t>
    </rPh>
    <rPh sb="17" eb="19">
      <t>トウガイ</t>
    </rPh>
    <rPh sb="19" eb="21">
      <t>トクテイ</t>
    </rPh>
    <rPh sb="21" eb="24">
      <t>ケンチクブツ</t>
    </rPh>
    <rPh sb="25" eb="27">
      <t>セツビ</t>
    </rPh>
    <rPh sb="28" eb="30">
      <t>イジ</t>
    </rPh>
    <rPh sb="30" eb="32">
      <t>カンリ</t>
    </rPh>
    <rPh sb="33" eb="35">
      <t>シショウ</t>
    </rPh>
    <rPh sb="36" eb="37">
      <t>ショウ</t>
    </rPh>
    <rPh sb="39" eb="41">
      <t>ブブン</t>
    </rPh>
    <rPh sb="43" eb="50">
      <t>トウガイトクテイケンチクブツ</t>
    </rPh>
    <rPh sb="51" eb="53">
      <t>セツビ</t>
    </rPh>
    <rPh sb="61" eb="63">
      <t>ヒツヨウ</t>
    </rPh>
    <phoneticPr fontId="1"/>
  </si>
  <si>
    <t>　　　３　自営線又は自己託送による供給の場合、それが分かる資料を添付すること。</t>
    <rPh sb="5" eb="8">
      <t>ジエイセン</t>
    </rPh>
    <rPh sb="8" eb="9">
      <t>マタ</t>
    </rPh>
    <rPh sb="10" eb="14">
      <t>ジコタクソウ</t>
    </rPh>
    <rPh sb="17" eb="19">
      <t>キョウキュウ</t>
    </rPh>
    <rPh sb="20" eb="22">
      <t>バアイ</t>
    </rPh>
    <rPh sb="26" eb="27">
      <t>ワ</t>
    </rPh>
    <rPh sb="29" eb="31">
      <t>シリョウ</t>
    </rPh>
    <rPh sb="32" eb="34">
      <t>テンプ</t>
    </rPh>
    <phoneticPr fontId="1"/>
  </si>
  <si>
    <t>　　　（４）減価償却（投資回収）期間を踏まえた契約期間であることが確認できる資料を添付すること。</t>
    <rPh sb="25" eb="27">
      <t>キカン</t>
    </rPh>
    <rPh sb="38" eb="40">
      <t>シリョウ</t>
    </rPh>
    <rPh sb="41" eb="43">
      <t>テンプ</t>
    </rPh>
    <phoneticPr fontId="1"/>
  </si>
  <si>
    <t>　　　（５）完了届提出時点で契約締結済みの場合、その契約書の写しを添付すること。</t>
    <rPh sb="26" eb="29">
      <t>ケイヤクショ</t>
    </rPh>
    <rPh sb="30" eb="31">
      <t>ウツ</t>
    </rPh>
    <rPh sb="33" eb="35">
      <t>テンプ</t>
    </rPh>
    <phoneticPr fontId="1"/>
  </si>
  <si>
    <t>　　　６　第三者による設置（電力供給契約）の場合</t>
    <rPh sb="5" eb="8">
      <t>ダイサンシャ</t>
    </rPh>
    <rPh sb="11" eb="13">
      <t>セッチ</t>
    </rPh>
    <rPh sb="14" eb="16">
      <t>デンリョク</t>
    </rPh>
    <rPh sb="16" eb="18">
      <t>キョウキュウ</t>
    </rPh>
    <rPh sb="18" eb="20">
      <t>ケイヤク</t>
    </rPh>
    <rPh sb="22" eb="24">
      <t>バアイ</t>
    </rPh>
    <phoneticPr fontId="1"/>
  </si>
  <si>
    <t>　　　７　工事完了届提出までに変更等が発生した場合は、修正し、再度提出すること。</t>
    <rPh sb="5" eb="12">
      <t>コウジカンリョウトドケテイシュツ</t>
    </rPh>
    <rPh sb="15" eb="18">
      <t>ヘンコウナド</t>
    </rPh>
    <rPh sb="19" eb="21">
      <t>ハッセイ</t>
    </rPh>
    <rPh sb="23" eb="25">
      <t>バアイ</t>
    </rPh>
    <rPh sb="27" eb="29">
      <t>シュウセイ</t>
    </rPh>
    <rPh sb="31" eb="33">
      <t>サイド</t>
    </rPh>
    <rPh sb="33" eb="35">
      <t>テイシュツ</t>
    </rPh>
    <phoneticPr fontId="1"/>
  </si>
  <si>
    <t>適合状況</t>
    <rPh sb="0" eb="4">
      <t>テキゴウジョウキョウ</t>
    </rPh>
    <phoneticPr fontId="1"/>
  </si>
  <si>
    <t>設置容量等</t>
    <rPh sb="0" eb="2">
      <t>セッチ</t>
    </rPh>
    <rPh sb="2" eb="5">
      <t>ヨウリョウトウ</t>
    </rPh>
    <phoneticPr fontId="1"/>
  </si>
  <si>
    <t>年間調達予定量
（kWh)</t>
    <rPh sb="0" eb="4">
      <t>ネンカンチョウタツ</t>
    </rPh>
    <rPh sb="4" eb="7">
      <t>ヨテイリョウ</t>
    </rPh>
    <phoneticPr fontId="1"/>
  </si>
  <si>
    <r>
      <t>設備設置量</t>
    </r>
    <r>
      <rPr>
        <vertAlign val="superscript"/>
        <sz val="10"/>
        <color theme="1"/>
        <rFont val="ＭＳ 明朝"/>
        <family val="1"/>
        <charset val="128"/>
      </rPr>
      <t>※</t>
    </r>
    <r>
      <rPr>
        <sz val="10"/>
        <color theme="1"/>
        <rFont val="ＭＳ 明朝"/>
        <family val="1"/>
        <charset val="128"/>
      </rPr>
      <t xml:space="preserve">
（定格出力kW）</t>
    </r>
    <rPh sb="0" eb="2">
      <t>セツビ</t>
    </rPh>
    <rPh sb="2" eb="4">
      <t>セッチ</t>
    </rPh>
    <rPh sb="4" eb="5">
      <t>リョウ</t>
    </rPh>
    <rPh sb="8" eb="12">
      <t>テイカクシュツリョク</t>
    </rPh>
    <phoneticPr fontId="1"/>
  </si>
  <si>
    <t>定格出力相当量（kW）</t>
    <rPh sb="0" eb="2">
      <t>テイカク</t>
    </rPh>
    <rPh sb="2" eb="4">
      <t>シュツリョク</t>
    </rPh>
    <rPh sb="4" eb="6">
      <t>ソウトウ</t>
    </rPh>
    <rPh sb="6" eb="7">
      <t>リョウ</t>
    </rPh>
    <phoneticPr fontId="1"/>
  </si>
  <si>
    <t>特定建築物の主要な用途</t>
    <rPh sb="0" eb="5">
      <t>トクテイケンチクブツ</t>
    </rPh>
    <rPh sb="6" eb="8">
      <t>シュヨウ</t>
    </rPh>
    <rPh sb="9" eb="11">
      <t>ヨウト</t>
    </rPh>
    <phoneticPr fontId="1"/>
  </si>
  <si>
    <t>工場等（床面積の1/2以上が工場等の用途である）</t>
    <rPh sb="0" eb="3">
      <t>コウジョウトウ</t>
    </rPh>
    <rPh sb="4" eb="7">
      <t>ユカメンセキ</t>
    </rPh>
    <rPh sb="11" eb="13">
      <t>イジョウ</t>
    </rPh>
    <rPh sb="14" eb="17">
      <t>コウジョウトウ</t>
    </rPh>
    <rPh sb="18" eb="20">
      <t>ヨウト</t>
    </rPh>
    <phoneticPr fontId="1"/>
  </si>
  <si>
    <t>工場等以外</t>
    <rPh sb="0" eb="3">
      <t>コウジョウトウ</t>
    </rPh>
    <rPh sb="3" eb="5">
      <t>イガイ</t>
    </rPh>
    <phoneticPr fontId="1"/>
  </si>
  <si>
    <t>　　ア　特定建築物の建築面積（増築の場合、増築する部分の建築面積）</t>
    <rPh sb="4" eb="9">
      <t>トクテイケンチクブツ</t>
    </rPh>
    <rPh sb="10" eb="14">
      <t>ケンチクメンセキ</t>
    </rPh>
    <rPh sb="15" eb="17">
      <t>ゾウチク</t>
    </rPh>
    <rPh sb="18" eb="20">
      <t>バアイ</t>
    </rPh>
    <rPh sb="21" eb="23">
      <t>ゾウチク</t>
    </rPh>
    <rPh sb="25" eb="27">
      <t>ブブン</t>
    </rPh>
    <rPh sb="28" eb="32">
      <t>ケンチクメンセキ</t>
    </rPh>
    <phoneticPr fontId="1"/>
  </si>
  <si>
    <t>（２）設置が困難な部分の面積（除外面積）の算定</t>
    <phoneticPr fontId="1"/>
  </si>
  <si>
    <t>当該特定建築物の建築面積</t>
    <rPh sb="0" eb="7">
      <t>トウガイトクテイケンチクブツ</t>
    </rPh>
    <rPh sb="8" eb="12">
      <t>ケンチクメンセキ</t>
    </rPh>
    <phoneticPr fontId="1"/>
  </si>
  <si>
    <t>MJ</t>
    <phoneticPr fontId="1"/>
  </si>
  <si>
    <t>　　□</t>
    <phoneticPr fontId="1"/>
  </si>
  <si>
    <t>特定建築物及びその敷地以外への設置</t>
    <rPh sb="0" eb="6">
      <t>トクテイケンチクブツオヨ</t>
    </rPh>
    <rPh sb="9" eb="13">
      <t>シキチイガイ</t>
    </rPh>
    <rPh sb="15" eb="17">
      <t>セッチ</t>
    </rPh>
    <phoneticPr fontId="1"/>
  </si>
  <si>
    <t>再生可能エネルギー調達計画書　算定シート②【オンサイト設置】</t>
    <rPh sb="0" eb="2">
      <t>サイセイ</t>
    </rPh>
    <rPh sb="2" eb="4">
      <t>カノウ</t>
    </rPh>
    <rPh sb="9" eb="11">
      <t>チョウタツ</t>
    </rPh>
    <rPh sb="11" eb="14">
      <t>ケイカクショ</t>
    </rPh>
    <rPh sb="15" eb="17">
      <t>サンテイ</t>
    </rPh>
    <phoneticPr fontId="1"/>
  </si>
  <si>
    <t>再生可能エネルギー調達計画書　算定シート①【設置基準量の算定】</t>
    <rPh sb="0" eb="2">
      <t>サイセイ</t>
    </rPh>
    <rPh sb="2" eb="4">
      <t>カノウ</t>
    </rPh>
    <rPh sb="9" eb="11">
      <t>チョウタツ</t>
    </rPh>
    <rPh sb="11" eb="14">
      <t>ケイカクショ</t>
    </rPh>
    <rPh sb="15" eb="17">
      <t>サンテイ</t>
    </rPh>
    <phoneticPr fontId="1"/>
  </si>
  <si>
    <t>太陽光発電設備</t>
    <phoneticPr fontId="1"/>
  </si>
  <si>
    <t>（</t>
    <phoneticPr fontId="1"/>
  </si>
  <si>
    <t>あり</t>
    <phoneticPr fontId="1"/>
  </si>
  <si>
    <t>圧縮</t>
    <rPh sb="0" eb="2">
      <t>アッシュク</t>
    </rPh>
    <phoneticPr fontId="1"/>
  </si>
  <si>
    <t>なし</t>
    <phoneticPr fontId="1"/>
  </si>
  <si>
    <t>）</t>
    <phoneticPr fontId="1"/>
  </si>
  <si>
    <t>発電設備の種別</t>
    <rPh sb="0" eb="4">
      <t>ハツデンセツビ</t>
    </rPh>
    <rPh sb="5" eb="7">
      <t>シュベツ</t>
    </rPh>
    <phoneticPr fontId="1"/>
  </si>
  <si>
    <t>利用方法</t>
    <rPh sb="0" eb="4">
      <t>リヨウホウホウ</t>
    </rPh>
    <phoneticPr fontId="1"/>
  </si>
  <si>
    <t>　　ア　太陽光発電設備</t>
    <rPh sb="4" eb="7">
      <t>タイヨウコウ</t>
    </rPh>
    <rPh sb="7" eb="9">
      <t>ハツデン</t>
    </rPh>
    <rPh sb="9" eb="11">
      <t>セツビ</t>
    </rPh>
    <phoneticPr fontId="1"/>
  </si>
  <si>
    <t>　　イ　その他再生可能エネルギー発電設備</t>
    <rPh sb="6" eb="7">
      <t>タ</t>
    </rPh>
    <rPh sb="7" eb="9">
      <t>サイセイ</t>
    </rPh>
    <rPh sb="9" eb="11">
      <t>カノウ</t>
    </rPh>
    <rPh sb="16" eb="18">
      <t>ハツデン</t>
    </rPh>
    <rPh sb="18" eb="20">
      <t>セツビ</t>
    </rPh>
    <phoneticPr fontId="1"/>
  </si>
  <si>
    <t>風力発電設備</t>
    <rPh sb="0" eb="6">
      <t>フウリョクハツデンセツビ</t>
    </rPh>
    <phoneticPr fontId="1"/>
  </si>
  <si>
    <t>バイオマス発電設備</t>
    <rPh sb="5" eb="9">
      <t>ハツデンセツビ</t>
    </rPh>
    <phoneticPr fontId="1"/>
  </si>
  <si>
    <t>小水力発電設備</t>
    <rPh sb="0" eb="3">
      <t>ショウスイリョク</t>
    </rPh>
    <rPh sb="3" eb="7">
      <t>ハツデンセツビ</t>
    </rPh>
    <phoneticPr fontId="1"/>
  </si>
  <si>
    <t>地熱発電設備</t>
    <rPh sb="0" eb="6">
      <t>チネツハツデンセツビ</t>
    </rPh>
    <phoneticPr fontId="1"/>
  </si>
  <si>
    <t>その他発電設備</t>
    <rPh sb="2" eb="3">
      <t>ホカ</t>
    </rPh>
    <rPh sb="3" eb="7">
      <t>ハツデンセツビ</t>
    </rPh>
    <phoneticPr fontId="1"/>
  </si>
  <si>
    <t>太陽光発電設備設置量</t>
    <rPh sb="0" eb="3">
      <t>タイヨウコウ</t>
    </rPh>
    <rPh sb="3" eb="5">
      <t>ハツデン</t>
    </rPh>
    <rPh sb="5" eb="7">
      <t>セツビ</t>
    </rPh>
    <rPh sb="7" eb="9">
      <t>セッチ</t>
    </rPh>
    <rPh sb="9" eb="10">
      <t>リョウ</t>
    </rPh>
    <phoneticPr fontId="1"/>
  </si>
  <si>
    <t>その他発電設備設置量の合計</t>
    <rPh sb="2" eb="3">
      <t>ホカ</t>
    </rPh>
    <rPh sb="3" eb="10">
      <t>ハツデンセツビセッチリョウ</t>
    </rPh>
    <rPh sb="11" eb="13">
      <t>ゴウケイ</t>
    </rPh>
    <phoneticPr fontId="1"/>
  </si>
  <si>
    <t>設置基準量</t>
    <rPh sb="0" eb="5">
      <t>セッチキジュンリョウ</t>
    </rPh>
    <phoneticPr fontId="1"/>
  </si>
  <si>
    <t>再生可能エネルギー調達計画書　算定シート③【オフサイト設置】</t>
    <rPh sb="0" eb="2">
      <t>サイセイ</t>
    </rPh>
    <rPh sb="2" eb="4">
      <t>カノウ</t>
    </rPh>
    <rPh sb="9" eb="11">
      <t>チョウタツ</t>
    </rPh>
    <rPh sb="11" eb="14">
      <t>ケイカクショ</t>
    </rPh>
    <rPh sb="15" eb="17">
      <t>サンテイ</t>
    </rPh>
    <phoneticPr fontId="1"/>
  </si>
  <si>
    <t>番号</t>
    <rPh sb="0" eb="2">
      <t>バンゴウ</t>
    </rPh>
    <phoneticPr fontId="1"/>
  </si>
  <si>
    <t>　　ア　名称及び所在地等</t>
    <rPh sb="4" eb="6">
      <t>メイショウ</t>
    </rPh>
    <rPh sb="6" eb="7">
      <t>オヨ</t>
    </rPh>
    <rPh sb="8" eb="11">
      <t>ショザイチ</t>
    </rPh>
    <rPh sb="11" eb="12">
      <t>ナド</t>
    </rPh>
    <phoneticPr fontId="1"/>
  </si>
  <si>
    <t>　　イ　定格出力、供給方法等</t>
    <rPh sb="4" eb="6">
      <t>テイカク</t>
    </rPh>
    <rPh sb="6" eb="8">
      <t>シュツリョク</t>
    </rPh>
    <rPh sb="9" eb="11">
      <t>キョウキュウ</t>
    </rPh>
    <rPh sb="11" eb="13">
      <t>ホウホウ</t>
    </rPh>
    <rPh sb="13" eb="14">
      <t>ナド</t>
    </rPh>
    <phoneticPr fontId="1"/>
  </si>
  <si>
    <t>発電設備容量
（定格出力kW）</t>
    <rPh sb="0" eb="4">
      <t>ハツデンセツビ</t>
    </rPh>
    <rPh sb="4" eb="6">
      <t>ヨウリョウ</t>
    </rPh>
    <rPh sb="8" eb="12">
      <t>テイカクシュツリョク</t>
    </rPh>
    <phoneticPr fontId="1"/>
  </si>
  <si>
    <t>□</t>
  </si>
  <si>
    <t>発電設備・発電所の名称</t>
    <rPh sb="0" eb="4">
      <t>ハツデンセツビ</t>
    </rPh>
    <rPh sb="5" eb="8">
      <t>ハツデンショ</t>
    </rPh>
    <rPh sb="9" eb="11">
      <t>メイショウ</t>
    </rPh>
    <phoneticPr fontId="1"/>
  </si>
  <si>
    <t>再生可能エネルギー調達計画書　算定シート④【再エネ調達・証書調達】</t>
    <rPh sb="0" eb="2">
      <t>サイセイ</t>
    </rPh>
    <rPh sb="2" eb="4">
      <t>カノウ</t>
    </rPh>
    <rPh sb="9" eb="11">
      <t>チョウタツ</t>
    </rPh>
    <rPh sb="11" eb="14">
      <t>ケイカクショ</t>
    </rPh>
    <rPh sb="15" eb="17">
      <t>サンテイ</t>
    </rPh>
    <rPh sb="22" eb="23">
      <t>サイ</t>
    </rPh>
    <rPh sb="25" eb="27">
      <t>チョウタツ</t>
    </rPh>
    <rPh sb="28" eb="30">
      <t>ショウショ</t>
    </rPh>
    <rPh sb="30" eb="32">
      <t>チョウタツ</t>
    </rPh>
    <phoneticPr fontId="1"/>
  </si>
  <si>
    <t>詳細</t>
    <phoneticPr fontId="1"/>
  </si>
  <si>
    <t>「エネルギー消費性能計算プログラム（非住宅版）」を用いる方法</t>
    <rPh sb="6" eb="8">
      <t>ショウヒ</t>
    </rPh>
    <rPh sb="8" eb="10">
      <t>セイノウ</t>
    </rPh>
    <rPh sb="10" eb="12">
      <t>ケイサン</t>
    </rPh>
    <rPh sb="18" eb="19">
      <t>ヒ</t>
    </rPh>
    <rPh sb="19" eb="21">
      <t>ジュウタク</t>
    </rPh>
    <rPh sb="21" eb="22">
      <t>バン</t>
    </rPh>
    <rPh sb="25" eb="26">
      <t>モチ</t>
    </rPh>
    <rPh sb="28" eb="30">
      <t>ホウホウ</t>
    </rPh>
    <phoneticPr fontId="1"/>
  </si>
  <si>
    <t>「エネルギー消費性能計算プログラム（住宅版）」を用いる方法</t>
    <rPh sb="6" eb="8">
      <t>ショウヒ</t>
    </rPh>
    <rPh sb="8" eb="10">
      <t>セイノウ</t>
    </rPh>
    <rPh sb="10" eb="12">
      <t>ケイサン</t>
    </rPh>
    <rPh sb="18" eb="20">
      <t>ジュウタク</t>
    </rPh>
    <rPh sb="20" eb="21">
      <t>バン</t>
    </rPh>
    <phoneticPr fontId="1"/>
  </si>
  <si>
    <t>電気の需給契約を締結する際に予測した電気の需要予測に建物稼働率等を乗じる方法</t>
    <rPh sb="0" eb="2">
      <t>デンキ</t>
    </rPh>
    <rPh sb="3" eb="7">
      <t>ジュキュウケイヤク</t>
    </rPh>
    <rPh sb="8" eb="10">
      <t>テイケツ</t>
    </rPh>
    <rPh sb="12" eb="13">
      <t>サイ</t>
    </rPh>
    <rPh sb="14" eb="16">
      <t>ヨソク</t>
    </rPh>
    <rPh sb="18" eb="20">
      <t>デンキ</t>
    </rPh>
    <rPh sb="21" eb="23">
      <t>ジュヨウ</t>
    </rPh>
    <rPh sb="23" eb="25">
      <t>ヨソク</t>
    </rPh>
    <rPh sb="26" eb="28">
      <t>タテモノ</t>
    </rPh>
    <rPh sb="28" eb="31">
      <t>カドウリツ</t>
    </rPh>
    <rPh sb="31" eb="32">
      <t>ナド</t>
    </rPh>
    <rPh sb="33" eb="34">
      <t>ジョウ</t>
    </rPh>
    <rPh sb="36" eb="38">
      <t>ホウホウ</t>
    </rPh>
    <phoneticPr fontId="1"/>
  </si>
  <si>
    <t>電気設備等の設計根拠とした年間電気使用量の推計結果の資料等を用いる方法</t>
    <rPh sb="0" eb="2">
      <t>デンキ</t>
    </rPh>
    <rPh sb="2" eb="5">
      <t>セツビナド</t>
    </rPh>
    <rPh sb="6" eb="8">
      <t>セッケイ</t>
    </rPh>
    <rPh sb="8" eb="10">
      <t>コンキョ</t>
    </rPh>
    <rPh sb="13" eb="15">
      <t>ネンカン</t>
    </rPh>
    <rPh sb="15" eb="17">
      <t>デンキ</t>
    </rPh>
    <rPh sb="17" eb="20">
      <t>シヨウリョウ</t>
    </rPh>
    <rPh sb="21" eb="23">
      <t>スイケイ</t>
    </rPh>
    <rPh sb="23" eb="25">
      <t>ケッカ</t>
    </rPh>
    <rPh sb="26" eb="28">
      <t>シリョウ</t>
    </rPh>
    <rPh sb="28" eb="29">
      <t>ナド</t>
    </rPh>
    <rPh sb="30" eb="31">
      <t>モチ</t>
    </rPh>
    <rPh sb="33" eb="35">
      <t>ホウホウ</t>
    </rPh>
    <phoneticPr fontId="1"/>
  </si>
  <si>
    <t>その他の方法　</t>
    <rPh sb="2" eb="3">
      <t>タ</t>
    </rPh>
    <rPh sb="4" eb="6">
      <t>ホウホウ</t>
    </rPh>
    <phoneticPr fontId="1"/>
  </si>
  <si>
    <t>再生可能エネルギー調達計画書　算定シート⑤【再エネ調達・証書調達】</t>
    <rPh sb="0" eb="2">
      <t>サイセイ</t>
    </rPh>
    <rPh sb="2" eb="4">
      <t>カノウ</t>
    </rPh>
    <rPh sb="9" eb="11">
      <t>チョウタツ</t>
    </rPh>
    <rPh sb="11" eb="14">
      <t>ケイカクショ</t>
    </rPh>
    <rPh sb="15" eb="17">
      <t>サンテイ</t>
    </rPh>
    <rPh sb="22" eb="23">
      <t>サイ</t>
    </rPh>
    <rPh sb="25" eb="27">
      <t>チョウタツ</t>
    </rPh>
    <rPh sb="28" eb="30">
      <t>ショウショ</t>
    </rPh>
    <rPh sb="30" eb="32">
      <t>チョウタツ</t>
    </rPh>
    <phoneticPr fontId="1"/>
  </si>
  <si>
    <t>　　　建物推計電気使用量</t>
    <rPh sb="3" eb="5">
      <t>タテモノ</t>
    </rPh>
    <rPh sb="5" eb="7">
      <t>スイケイ</t>
    </rPh>
    <rPh sb="7" eb="9">
      <t>デンキ</t>
    </rPh>
    <rPh sb="9" eb="12">
      <t>シヨウリョウ</t>
    </rPh>
    <phoneticPr fontId="1"/>
  </si>
  <si>
    <t>共用部分のみの電気使用量を推計</t>
    <rPh sb="0" eb="4">
      <t>キョウヨウブブン</t>
    </rPh>
    <rPh sb="7" eb="12">
      <t>デンキシヨウリョウ</t>
    </rPh>
    <rPh sb="13" eb="15">
      <t>スイケイ</t>
    </rPh>
    <phoneticPr fontId="1"/>
  </si>
  <si>
    <t>建物全体</t>
    <rPh sb="0" eb="4">
      <t>タテモノゼンタイ</t>
    </rPh>
    <phoneticPr fontId="1"/>
  </si>
  <si>
    <t>共用部分のみ</t>
    <rPh sb="0" eb="4">
      <t>キョウヨウブブン</t>
    </rPh>
    <phoneticPr fontId="1"/>
  </si>
  <si>
    <t>小売電気事業者の名称</t>
    <rPh sb="0" eb="7">
      <t>コウリデンキジギョウシャ</t>
    </rPh>
    <rPh sb="8" eb="10">
      <t>メイショウ</t>
    </rPh>
    <phoneticPr fontId="1"/>
  </si>
  <si>
    <t>追加性要件</t>
    <rPh sb="0" eb="5">
      <t>ツイカセイヨウケン</t>
    </rPh>
    <phoneticPr fontId="1"/>
  </si>
  <si>
    <t>又は</t>
    <rPh sb="0" eb="1">
      <t>マタ</t>
    </rPh>
    <phoneticPr fontId="1"/>
  </si>
  <si>
    <t>定格出力に相当する量</t>
    <rPh sb="0" eb="4">
      <t>テイカクシュツリョク</t>
    </rPh>
    <rPh sb="5" eb="7">
      <t>ソウトウ</t>
    </rPh>
    <rPh sb="9" eb="10">
      <t>リョウ</t>
    </rPh>
    <phoneticPr fontId="1"/>
  </si>
  <si>
    <t>証書利用</t>
    <rPh sb="0" eb="4">
      <t>ショウショリヨウ</t>
    </rPh>
    <phoneticPr fontId="1"/>
  </si>
  <si>
    <t>生グリーン電力</t>
    <rPh sb="0" eb="1">
      <t>ナマ</t>
    </rPh>
    <rPh sb="5" eb="7">
      <t>デンリョク</t>
    </rPh>
    <phoneticPr fontId="1"/>
  </si>
  <si>
    <t>調達予定事業者の名称・種別</t>
    <rPh sb="0" eb="7">
      <t>チョウタツヨテイジギョウシャ</t>
    </rPh>
    <rPh sb="8" eb="10">
      <t>メイショウ</t>
    </rPh>
    <rPh sb="11" eb="13">
      <t>シュベツ</t>
    </rPh>
    <phoneticPr fontId="1"/>
  </si>
  <si>
    <t>証書種別</t>
    <rPh sb="0" eb="4">
      <t>ショウショシュベツ</t>
    </rPh>
    <phoneticPr fontId="1"/>
  </si>
  <si>
    <t>年間調達予定量</t>
    <rPh sb="0" eb="7">
      <t>ネンカンチョウタツヨテイリョウ</t>
    </rPh>
    <phoneticPr fontId="1"/>
  </si>
  <si>
    <t>満たす</t>
    <rPh sb="0" eb="1">
      <t>ミ</t>
    </rPh>
    <phoneticPr fontId="1"/>
  </si>
  <si>
    <t>年</t>
    <rPh sb="0" eb="1">
      <t>ネン</t>
    </rPh>
    <phoneticPr fontId="1"/>
  </si>
  <si>
    <t>再生可能エネルギー調達計画書　算定シート⑥【再エネ調達・証書調達】</t>
    <rPh sb="0" eb="2">
      <t>サイセイ</t>
    </rPh>
    <rPh sb="2" eb="4">
      <t>カノウ</t>
    </rPh>
    <rPh sb="9" eb="11">
      <t>チョウタツ</t>
    </rPh>
    <rPh sb="11" eb="14">
      <t>ケイカクショ</t>
    </rPh>
    <rPh sb="15" eb="17">
      <t>サンテイ</t>
    </rPh>
    <rPh sb="22" eb="23">
      <t>サイ</t>
    </rPh>
    <rPh sb="25" eb="27">
      <t>チョウタツ</t>
    </rPh>
    <rPh sb="28" eb="30">
      <t>ショウショ</t>
    </rPh>
    <rPh sb="30" eb="32">
      <t>チョウタツ</t>
    </rPh>
    <phoneticPr fontId="1"/>
  </si>
  <si>
    <t>建物全体を小売電気事業者と需給契約する一括受電方式を採用</t>
    <phoneticPr fontId="1"/>
  </si>
  <si>
    <t>一括受電事業者を特定建築主が選択し、再エネ電気の供給契約を締結</t>
    <phoneticPr fontId="1"/>
  </si>
  <si>
    <t>建物入居者に対し、重要事項説明等で再エネ電気により電気を供給することを説明</t>
    <phoneticPr fontId="1"/>
  </si>
  <si>
    <t>一括受電事業者との再エネ電気供給契約を管理組合等に承継</t>
    <phoneticPr fontId="1"/>
  </si>
  <si>
    <t>再生可能エネルギー調達計画書　算定シート⑦【再エネ調達・証書調達】</t>
    <rPh sb="0" eb="2">
      <t>サイセイ</t>
    </rPh>
    <rPh sb="2" eb="4">
      <t>カノウ</t>
    </rPh>
    <rPh sb="9" eb="11">
      <t>チョウタツ</t>
    </rPh>
    <rPh sb="11" eb="14">
      <t>ケイカクショ</t>
    </rPh>
    <rPh sb="15" eb="17">
      <t>サンテイ</t>
    </rPh>
    <rPh sb="22" eb="23">
      <t>サイ</t>
    </rPh>
    <rPh sb="25" eb="27">
      <t>チョウタツ</t>
    </rPh>
    <rPh sb="28" eb="30">
      <t>ショウショ</t>
    </rPh>
    <rPh sb="30" eb="32">
      <t>チョウタツ</t>
    </rPh>
    <phoneticPr fontId="1"/>
  </si>
  <si>
    <t>竣工当初から</t>
    <rPh sb="0" eb="4">
      <t>シュンコウトウショ</t>
    </rPh>
    <phoneticPr fontId="1"/>
  </si>
  <si>
    <t>将来１００％化目標</t>
    <rPh sb="0" eb="2">
      <t>ショウライ</t>
    </rPh>
    <rPh sb="6" eb="7">
      <t>カ</t>
    </rPh>
    <rPh sb="7" eb="9">
      <t>モクヒョウ</t>
    </rPh>
    <phoneticPr fontId="1"/>
  </si>
  <si>
    <t>対象建物の全体</t>
    <rPh sb="0" eb="2">
      <t>タイショウ</t>
    </rPh>
    <rPh sb="2" eb="4">
      <t>タテモノ</t>
    </rPh>
    <rPh sb="5" eb="7">
      <t>ゼンタイ</t>
    </rPh>
    <phoneticPr fontId="1"/>
  </si>
  <si>
    <t>第三者イニシアティブへの加盟</t>
    <rPh sb="0" eb="3">
      <t>ダイサンシャ</t>
    </rPh>
    <rPh sb="12" eb="14">
      <t>カメイ</t>
    </rPh>
    <phoneticPr fontId="1"/>
  </si>
  <si>
    <t>：</t>
    <phoneticPr fontId="1"/>
  </si>
  <si>
    <t>公表予定時期</t>
    <rPh sb="0" eb="2">
      <t>コウヒョウ</t>
    </rPh>
    <rPh sb="2" eb="4">
      <t>ヨテイ</t>
    </rPh>
    <rPh sb="4" eb="6">
      <t>ジキ</t>
    </rPh>
    <phoneticPr fontId="1"/>
  </si>
  <si>
    <t>具体的内容</t>
    <rPh sb="0" eb="5">
      <t>グタイテキナイヨウ</t>
    </rPh>
    <phoneticPr fontId="1"/>
  </si>
  <si>
    <t>定格出力相当量
（kW）</t>
    <rPh sb="0" eb="2">
      <t>テイカク</t>
    </rPh>
    <rPh sb="2" eb="4">
      <t>シュツリョク</t>
    </rPh>
    <rPh sb="4" eb="6">
      <t>ソウトウ</t>
    </rPh>
    <rPh sb="6" eb="7">
      <t>リョウ</t>
    </rPh>
    <phoneticPr fontId="1"/>
  </si>
  <si>
    <t>発電種別・証書種別</t>
    <rPh sb="0" eb="2">
      <t>ハツデン</t>
    </rPh>
    <rPh sb="2" eb="4">
      <t>シュベツ</t>
    </rPh>
    <rPh sb="5" eb="9">
      <t>ショウショシュベツ</t>
    </rPh>
    <phoneticPr fontId="1"/>
  </si>
  <si>
    <t>推計年間使用量
（kWh）</t>
    <rPh sb="0" eb="2">
      <t>スイケイ</t>
    </rPh>
    <rPh sb="2" eb="4">
      <t>ネンカン</t>
    </rPh>
    <rPh sb="4" eb="6">
      <t>シヨウ</t>
    </rPh>
    <rPh sb="6" eb="7">
      <t>リョウ</t>
    </rPh>
    <phoneticPr fontId="1"/>
  </si>
  <si>
    <t>・</t>
    <phoneticPr fontId="1"/>
  </si>
  <si>
    <t>竣工当初</t>
    <rPh sb="0" eb="4">
      <t>シュンコウトウショ</t>
    </rPh>
    <phoneticPr fontId="1"/>
  </si>
  <si>
    <t>竣工当初に再エネ１００％化を達成していない場合</t>
    <rPh sb="0" eb="4">
      <t>シュンコウトウショ</t>
    </rPh>
    <rPh sb="5" eb="6">
      <t>サイ</t>
    </rPh>
    <rPh sb="12" eb="13">
      <t>カ</t>
    </rPh>
    <rPh sb="14" eb="16">
      <t>タッセイ</t>
    </rPh>
    <rPh sb="21" eb="23">
      <t>バアイ</t>
    </rPh>
    <phoneticPr fontId="1"/>
  </si>
  <si>
    <t>達成予定時期（</t>
    <rPh sb="0" eb="2">
      <t>タッセイ</t>
    </rPh>
    <rPh sb="2" eb="4">
      <t>ヨテイ</t>
    </rPh>
    <rPh sb="4" eb="6">
      <t>ジキ</t>
    </rPh>
    <phoneticPr fontId="1"/>
  </si>
  <si>
    <t>手法</t>
    <rPh sb="0" eb="2">
      <t>シュホウ</t>
    </rPh>
    <phoneticPr fontId="1"/>
  </si>
  <si>
    <t>供給主体・方式</t>
    <rPh sb="0" eb="2">
      <t>キョウキュウ</t>
    </rPh>
    <rPh sb="2" eb="4">
      <t>シュタイ</t>
    </rPh>
    <rPh sb="5" eb="7">
      <t>ホウシキ</t>
    </rPh>
    <phoneticPr fontId="1"/>
  </si>
  <si>
    <t>地中熱利用設備</t>
    <rPh sb="0" eb="7">
      <t>チチュウネツリヨウセツビ</t>
    </rPh>
    <phoneticPr fontId="1"/>
  </si>
  <si>
    <t>その他熱利用設備</t>
    <rPh sb="2" eb="3">
      <t>タ</t>
    </rPh>
    <rPh sb="3" eb="8">
      <t>ネツリヨウセツビ</t>
    </rPh>
    <phoneticPr fontId="1"/>
  </si>
  <si>
    <t>下限</t>
    <rPh sb="0" eb="2">
      <t>カゲン</t>
    </rPh>
    <phoneticPr fontId="1"/>
  </si>
  <si>
    <t>上限</t>
    <rPh sb="0" eb="2">
      <t>ジョウゲン</t>
    </rPh>
    <phoneticPr fontId="1"/>
  </si>
  <si>
    <t>＜工場等以外＞</t>
    <rPh sb="1" eb="4">
      <t>コウジョウトウ</t>
    </rPh>
    <rPh sb="4" eb="6">
      <t>イガイ</t>
    </rPh>
    <phoneticPr fontId="1"/>
  </si>
  <si>
    <t>延床面積</t>
    <rPh sb="0" eb="4">
      <t>ノベユカメンセキ</t>
    </rPh>
    <phoneticPr fontId="1"/>
  </si>
  <si>
    <t>延床面積による下限・上限表</t>
    <rPh sb="0" eb="1">
      <t>ノベ</t>
    </rPh>
    <rPh sb="1" eb="4">
      <t>ユカメンセキ</t>
    </rPh>
    <rPh sb="7" eb="9">
      <t>カゲン</t>
    </rPh>
    <rPh sb="10" eb="12">
      <t>ジョウゲン</t>
    </rPh>
    <rPh sb="12" eb="13">
      <t>ヒョウ</t>
    </rPh>
    <phoneticPr fontId="1"/>
  </si>
  <si>
    <t>2,000～5,000㎡未満</t>
    <rPh sb="12" eb="14">
      <t>ミマン</t>
    </rPh>
    <phoneticPr fontId="1"/>
  </si>
  <si>
    <t>5,000～10,000㎡未満</t>
    <rPh sb="13" eb="15">
      <t>ミマン</t>
    </rPh>
    <phoneticPr fontId="1"/>
  </si>
  <si>
    <t>＜工場等＞</t>
    <rPh sb="1" eb="4">
      <t>コウジョウトウ</t>
    </rPh>
    <phoneticPr fontId="1"/>
  </si>
  <si>
    <t>10,000㎡以上</t>
    <rPh sb="7" eb="9">
      <t>イジョウ</t>
    </rPh>
    <phoneticPr fontId="1"/>
  </si>
  <si>
    <t>太陽光発電設備</t>
    <rPh sb="0" eb="7">
      <t>タイヨウコウハツデンセツビ</t>
    </rPh>
    <phoneticPr fontId="1"/>
  </si>
  <si>
    <t>その他発電設備</t>
    <rPh sb="2" eb="7">
      <t>タハツデンセツビ</t>
    </rPh>
    <phoneticPr fontId="1"/>
  </si>
  <si>
    <t>バイオマス熱利用設備</t>
    <phoneticPr fontId="1"/>
  </si>
  <si>
    <t>太陽熱利用設備</t>
    <phoneticPr fontId="1"/>
  </si>
  <si>
    <t>Ⅰ</t>
    <phoneticPr fontId="1"/>
  </si>
  <si>
    <t>Ⅲ</t>
    <phoneticPr fontId="1"/>
  </si>
  <si>
    <t>Ⅱ</t>
    <phoneticPr fontId="1"/>
  </si>
  <si>
    <t>Ⅳ</t>
    <phoneticPr fontId="1"/>
  </si>
  <si>
    <t>Ⅴ</t>
    <phoneticPr fontId="1"/>
  </si>
  <si>
    <t>（４）設置基準量に対する割合の算定</t>
    <rPh sb="3" eb="5">
      <t>セッチ</t>
    </rPh>
    <rPh sb="5" eb="7">
      <t>キジュン</t>
    </rPh>
    <rPh sb="7" eb="8">
      <t>リョウ</t>
    </rPh>
    <rPh sb="9" eb="10">
      <t>タイ</t>
    </rPh>
    <rPh sb="12" eb="14">
      <t>ワリアイ</t>
    </rPh>
    <rPh sb="15" eb="17">
      <t>サンテイ</t>
    </rPh>
    <phoneticPr fontId="1"/>
  </si>
  <si>
    <t>なし</t>
    <phoneticPr fontId="1"/>
  </si>
  <si>
    <t>（Ⅰ＋Ⅱ＋Ⅲ＋Ⅳ＋Ⅴ）</t>
    <phoneticPr fontId="1"/>
  </si>
  <si>
    <t>特定建築物における
年間使用予定量（kWh）</t>
    <rPh sb="0" eb="5">
      <t>トクテイケンチクブツ</t>
    </rPh>
    <rPh sb="10" eb="12">
      <t>ネンカン</t>
    </rPh>
    <rPh sb="12" eb="14">
      <t>シヨウ</t>
    </rPh>
    <rPh sb="14" eb="16">
      <t>ヨテイ</t>
    </rPh>
    <rPh sb="16" eb="17">
      <t>リョウ</t>
    </rPh>
    <phoneticPr fontId="1"/>
  </si>
  <si>
    <t>特定建築物における
年間使用予定量（kWh）</t>
    <rPh sb="14" eb="16">
      <t>ヨテイ</t>
    </rPh>
    <phoneticPr fontId="1"/>
  </si>
  <si>
    <t>特定建築物における
年間使用予定量（kWh）</t>
    <rPh sb="0" eb="2">
      <t>トクテイ</t>
    </rPh>
    <rPh sb="2" eb="5">
      <t>ケンチクブツ</t>
    </rPh>
    <rPh sb="10" eb="12">
      <t>ネンカン</t>
    </rPh>
    <rPh sb="12" eb="14">
      <t>シヨウ</t>
    </rPh>
    <rPh sb="14" eb="16">
      <t>ヨテイ</t>
    </rPh>
    <rPh sb="16" eb="17">
      <t>リョウ</t>
    </rPh>
    <phoneticPr fontId="1"/>
  </si>
  <si>
    <r>
      <t>設備設置量</t>
    </r>
    <r>
      <rPr>
        <sz val="10"/>
        <color theme="1"/>
        <rFont val="ＭＳ 明朝"/>
        <family val="1"/>
        <charset val="128"/>
      </rPr>
      <t xml:space="preserve">
（定格出力kW）</t>
    </r>
    <rPh sb="0" eb="2">
      <t>セツビ</t>
    </rPh>
    <rPh sb="2" eb="4">
      <t>セッチ</t>
    </rPh>
    <rPh sb="4" eb="5">
      <t>リョウ</t>
    </rPh>
    <rPh sb="7" eb="11">
      <t>テイカクシュツリョク</t>
    </rPh>
    <phoneticPr fontId="1"/>
  </si>
  <si>
    <t>　　ウ　年間推計発電量及び年間使用予定量</t>
    <rPh sb="4" eb="6">
      <t>ネンカン</t>
    </rPh>
    <rPh sb="6" eb="8">
      <t>スイケイ</t>
    </rPh>
    <rPh sb="8" eb="10">
      <t>ハツデン</t>
    </rPh>
    <rPh sb="10" eb="11">
      <t>リョウ</t>
    </rPh>
    <rPh sb="11" eb="12">
      <t>オヨ</t>
    </rPh>
    <rPh sb="13" eb="20">
      <t>ネンカンシヨウヨテイリョウ</t>
    </rPh>
    <phoneticPr fontId="1"/>
  </si>
  <si>
    <t>（３）年間使用予定量</t>
    <rPh sb="3" eb="5">
      <t>ネンカン</t>
    </rPh>
    <rPh sb="5" eb="10">
      <t>シヨウヨテイリョウ</t>
    </rPh>
    <phoneticPr fontId="1"/>
  </si>
  <si>
    <t>年間調達予定量のうち再エネ調達量（kWh）</t>
    <rPh sb="0" eb="2">
      <t>ネンカン</t>
    </rPh>
    <rPh sb="2" eb="4">
      <t>チョウタツ</t>
    </rPh>
    <rPh sb="4" eb="6">
      <t>ヨテイ</t>
    </rPh>
    <rPh sb="6" eb="7">
      <t>リョウ</t>
    </rPh>
    <rPh sb="10" eb="11">
      <t>サイ</t>
    </rPh>
    <rPh sb="13" eb="16">
      <t>チョウタツリョウ</t>
    </rPh>
    <phoneticPr fontId="1"/>
  </si>
  <si>
    <t>kWh</t>
    <phoneticPr fontId="1"/>
  </si>
  <si>
    <t>ｎ</t>
    <phoneticPr fontId="1"/>
  </si>
  <si>
    <t>ｍ</t>
    <phoneticPr fontId="1"/>
  </si>
  <si>
    <t>年間推定熱使用量
（MJ）</t>
    <rPh sb="0" eb="2">
      <t>ネンカン</t>
    </rPh>
    <rPh sb="2" eb="4">
      <t>スイテイ</t>
    </rPh>
    <rPh sb="4" eb="5">
      <t>ネツ</t>
    </rPh>
    <rPh sb="5" eb="8">
      <t>シヨウリョウ</t>
    </rPh>
    <phoneticPr fontId="1"/>
  </si>
  <si>
    <t>ｊ</t>
    <phoneticPr fontId="1"/>
  </si>
  <si>
    <t>調達が必要な電力量</t>
    <rPh sb="0" eb="2">
      <t>チョウタツ</t>
    </rPh>
    <rPh sb="3" eb="5">
      <t>ヒツヨウ</t>
    </rPh>
    <rPh sb="6" eb="9">
      <t>デンリョクリョウ</t>
    </rPh>
    <phoneticPr fontId="1"/>
  </si>
  <si>
    <t>建物推計電気使用量</t>
    <rPh sb="0" eb="2">
      <t>タテモノ</t>
    </rPh>
    <rPh sb="2" eb="4">
      <t>スイケイ</t>
    </rPh>
    <rPh sb="4" eb="6">
      <t>デンキ</t>
    </rPh>
    <rPh sb="6" eb="9">
      <t>シヨウリョウ</t>
    </rPh>
    <phoneticPr fontId="1"/>
  </si>
  <si>
    <t>共用部分のみの推計電気使用量</t>
    <rPh sb="0" eb="4">
      <t>キョウヨウブブン</t>
    </rPh>
    <rPh sb="7" eb="9">
      <t>スイケイ</t>
    </rPh>
    <rPh sb="9" eb="11">
      <t>デンキ</t>
    </rPh>
    <rPh sb="11" eb="14">
      <t>シヨウリョウ</t>
    </rPh>
    <phoneticPr fontId="1"/>
  </si>
  <si>
    <t>満たす</t>
    <rPh sb="0" eb="1">
      <t>ミ</t>
    </rPh>
    <phoneticPr fontId="1"/>
  </si>
  <si>
    <t>採用有</t>
    <rPh sb="0" eb="2">
      <t>サイヨウ</t>
    </rPh>
    <rPh sb="2" eb="3">
      <t>タモツ</t>
    </rPh>
    <phoneticPr fontId="1"/>
  </si>
  <si>
    <t>採用無</t>
    <rPh sb="0" eb="2">
      <t>サイヨウ</t>
    </rPh>
    <rPh sb="2" eb="3">
      <t>ナシ</t>
    </rPh>
    <phoneticPr fontId="1"/>
  </si>
  <si>
    <t>（２）調達を予定している小売電気事業者及びメニュー等の詳細</t>
    <rPh sb="3" eb="5">
      <t>チョウタツ</t>
    </rPh>
    <rPh sb="6" eb="8">
      <t>ヨテイ</t>
    </rPh>
    <rPh sb="12" eb="14">
      <t>コウ</t>
    </rPh>
    <rPh sb="14" eb="16">
      <t>デンキ</t>
    </rPh>
    <rPh sb="16" eb="19">
      <t>ジギョウシャ</t>
    </rPh>
    <rPh sb="19" eb="20">
      <t>オヨ</t>
    </rPh>
    <rPh sb="25" eb="26">
      <t>ナド</t>
    </rPh>
    <rPh sb="27" eb="29">
      <t>ショウサイ</t>
    </rPh>
    <phoneticPr fontId="1"/>
  </si>
  <si>
    <t>　　　調達必要電力量（年間太陽光発電相当量－太陽光発電設備等の設置合計）</t>
    <rPh sb="3" eb="5">
      <t>チョウタツ</t>
    </rPh>
    <rPh sb="5" eb="7">
      <t>ヒツヨウ</t>
    </rPh>
    <rPh sb="7" eb="10">
      <t>デンリョクリョウ</t>
    </rPh>
    <rPh sb="33" eb="35">
      <t>ゴウケイ</t>
    </rPh>
    <phoneticPr fontId="1"/>
  </si>
  <si>
    <t>年間調達予定量</t>
    <rPh sb="0" eb="2">
      <t>ネンカン</t>
    </rPh>
    <rPh sb="2" eb="7">
      <t>チョウタツヨテイリョウ</t>
    </rPh>
    <phoneticPr fontId="1"/>
  </si>
  <si>
    <r>
      <t>建物推計電気使用量</t>
    </r>
    <r>
      <rPr>
        <sz val="10"/>
        <color rgb="FFFF0000"/>
        <rFont val="ＭＳ 明朝"/>
        <family val="1"/>
        <charset val="128"/>
      </rPr>
      <t/>
    </r>
    <rPh sb="0" eb="2">
      <t>タテモノ</t>
    </rPh>
    <rPh sb="2" eb="4">
      <t>スイケイ</t>
    </rPh>
    <rPh sb="4" eb="6">
      <t>デンキ</t>
    </rPh>
    <rPh sb="6" eb="9">
      <t>シヨウリョウ</t>
    </rPh>
    <phoneticPr fontId="1"/>
  </si>
  <si>
    <t>（５）建物推計電気使用量</t>
    <rPh sb="3" eb="5">
      <t>タテモノ</t>
    </rPh>
    <rPh sb="5" eb="7">
      <t>スイケイ</t>
    </rPh>
    <rPh sb="7" eb="9">
      <t>デンキ</t>
    </rPh>
    <rPh sb="9" eb="11">
      <t>シヨウ</t>
    </rPh>
    <rPh sb="11" eb="12">
      <t>リョウ</t>
    </rPh>
    <phoneticPr fontId="1"/>
  </si>
  <si>
    <t>年間調達予定量のうち再エネ調達量</t>
    <rPh sb="0" eb="7">
      <t>ネンカンチョウタツヨテイリョウ</t>
    </rPh>
    <rPh sb="10" eb="11">
      <t>サイ</t>
    </rPh>
    <rPh sb="13" eb="15">
      <t>チョウタツ</t>
    </rPh>
    <rPh sb="15" eb="16">
      <t>リョウ</t>
    </rPh>
    <phoneticPr fontId="1"/>
  </si>
  <si>
    <t>Ｄ</t>
    <phoneticPr fontId="1"/>
  </si>
  <si>
    <t>メニューの
再エネ割合（％）</t>
    <rPh sb="6" eb="7">
      <t>サイ</t>
    </rPh>
    <rPh sb="9" eb="11">
      <t>ワリアイ</t>
    </rPh>
    <phoneticPr fontId="1"/>
  </si>
  <si>
    <t>（※一括受電方式を採用していない場合に記載）</t>
    <phoneticPr fontId="1"/>
  </si>
  <si>
    <r>
      <t>１　</t>
    </r>
    <r>
      <rPr>
        <b/>
        <sz val="10"/>
        <color theme="1"/>
        <rFont val="ＭＳ ゴシック"/>
        <family val="3"/>
        <charset val="128"/>
      </rPr>
      <t>設置基準量の算定</t>
    </r>
    <rPh sb="2" eb="7">
      <t>セッチキジュンリョウ</t>
    </rPh>
    <rPh sb="8" eb="10">
      <t>サンテイ</t>
    </rPh>
    <phoneticPr fontId="1"/>
  </si>
  <si>
    <t>（１）設置基準面積及び下限上限</t>
    <rPh sb="3" eb="5">
      <t>セッチ</t>
    </rPh>
    <rPh sb="5" eb="7">
      <t>キジュン</t>
    </rPh>
    <rPh sb="7" eb="9">
      <t>メンセキ</t>
    </rPh>
    <rPh sb="9" eb="10">
      <t>オヨ</t>
    </rPh>
    <rPh sb="11" eb="13">
      <t>カゲン</t>
    </rPh>
    <rPh sb="13" eb="15">
      <t>ジョウゲン</t>
    </rPh>
    <phoneticPr fontId="1"/>
  </si>
  <si>
    <t>ヘリコプターの緊急離着陸場等を設置する部分
（屋上への出入り口から緊急離着陸場等に至る通路及び待避場所）</t>
    <rPh sb="7" eb="9">
      <t>キンキュウ</t>
    </rPh>
    <rPh sb="9" eb="12">
      <t>リチャクリク</t>
    </rPh>
    <rPh sb="12" eb="14">
      <t>ジョウナド</t>
    </rPh>
    <rPh sb="15" eb="17">
      <t>セッチ</t>
    </rPh>
    <rPh sb="19" eb="21">
      <t>ブブン</t>
    </rPh>
    <rPh sb="23" eb="25">
      <t>オクジョウ</t>
    </rPh>
    <rPh sb="27" eb="29">
      <t>デイ</t>
    </rPh>
    <rPh sb="30" eb="31">
      <t>グチ</t>
    </rPh>
    <rPh sb="33" eb="35">
      <t>キンキュウ</t>
    </rPh>
    <rPh sb="35" eb="38">
      <t>リチャクリク</t>
    </rPh>
    <rPh sb="38" eb="39">
      <t>バ</t>
    </rPh>
    <rPh sb="39" eb="40">
      <t>トウ</t>
    </rPh>
    <rPh sb="41" eb="42">
      <t>イタ</t>
    </rPh>
    <rPh sb="43" eb="45">
      <t>ツウロ</t>
    </rPh>
    <rPh sb="45" eb="46">
      <t>オヨ</t>
    </rPh>
    <rPh sb="47" eb="49">
      <t>タイヒ</t>
    </rPh>
    <rPh sb="49" eb="51">
      <t>バショ</t>
    </rPh>
    <rPh sb="50" eb="51">
      <t>タイジョウ</t>
    </rPh>
    <phoneticPr fontId="1"/>
  </si>
  <si>
    <t>その他市長が認める部分</t>
    <rPh sb="2" eb="3">
      <t>ホカ</t>
    </rPh>
    <rPh sb="3" eb="5">
      <t>シチョウ</t>
    </rPh>
    <rPh sb="6" eb="7">
      <t>ミト</t>
    </rPh>
    <rPh sb="9" eb="11">
      <t>ブブン</t>
    </rPh>
    <phoneticPr fontId="1"/>
  </si>
  <si>
    <t>太陽光発電設備設置可能面積</t>
    <rPh sb="0" eb="3">
      <t>タイヨウコウ</t>
    </rPh>
    <rPh sb="3" eb="5">
      <t>ハツデン</t>
    </rPh>
    <rPh sb="5" eb="7">
      <t>セツビ</t>
    </rPh>
    <rPh sb="7" eb="9">
      <t>セッチ</t>
    </rPh>
    <rPh sb="9" eb="11">
      <t>カノウ</t>
    </rPh>
    <rPh sb="11" eb="13">
      <t>メンセキ</t>
    </rPh>
    <phoneticPr fontId="1"/>
  </si>
  <si>
    <r>
      <t>（３）</t>
    </r>
    <r>
      <rPr>
        <sz val="10"/>
        <color theme="1"/>
        <rFont val="ＭＳ 明朝"/>
        <family val="1"/>
        <charset val="128"/>
      </rPr>
      <t>設置基準量の算定</t>
    </r>
    <rPh sb="3" eb="5">
      <t>セッチ</t>
    </rPh>
    <rPh sb="5" eb="7">
      <t>キジュン</t>
    </rPh>
    <rPh sb="7" eb="8">
      <t>リョウ</t>
    </rPh>
    <rPh sb="9" eb="11">
      <t>サンテイ</t>
    </rPh>
    <phoneticPr fontId="1"/>
  </si>
  <si>
    <t>（</t>
    <phoneticPr fontId="1"/>
  </si>
  <si>
    <t>ａ</t>
    <phoneticPr fontId="1"/>
  </si>
  <si>
    <t>－</t>
    <phoneticPr fontId="1"/>
  </si>
  <si>
    <t>ｅ</t>
    <phoneticPr fontId="1"/>
  </si>
  <si>
    <t>）</t>
    <phoneticPr fontId="1"/>
  </si>
  <si>
    <t>（４）設置基準に適合するための措置</t>
    <rPh sb="3" eb="5">
      <t>セッチ</t>
    </rPh>
    <rPh sb="5" eb="7">
      <t>キジュン</t>
    </rPh>
    <rPh sb="8" eb="10">
      <t>テキゴウ</t>
    </rPh>
    <rPh sb="15" eb="17">
      <t>ソチ</t>
    </rPh>
    <phoneticPr fontId="1"/>
  </si>
  <si>
    <t>特定建築物又はその敷地への設置</t>
    <rPh sb="5" eb="6">
      <t>マタ</t>
    </rPh>
    <phoneticPr fontId="1"/>
  </si>
  <si>
    <t>特定建築物又はその敷地において利用する電気の100%を再生可能エネルギーとする</t>
    <rPh sb="5" eb="6">
      <t>マタ</t>
    </rPh>
    <phoneticPr fontId="1"/>
  </si>
  <si>
    <t>２　特定建築物又はその敷地（オンサイト）に設置する太陽光発電設備等の設置量の算定</t>
    <rPh sb="2" eb="4">
      <t>トクテイ</t>
    </rPh>
    <rPh sb="4" eb="7">
      <t>ケンチクブツ</t>
    </rPh>
    <rPh sb="7" eb="8">
      <t>マタ</t>
    </rPh>
    <rPh sb="11" eb="13">
      <t>シキチ</t>
    </rPh>
    <rPh sb="21" eb="23">
      <t>セッチ</t>
    </rPh>
    <rPh sb="25" eb="28">
      <t>タイヨウコウ</t>
    </rPh>
    <rPh sb="28" eb="30">
      <t>ハツデン</t>
    </rPh>
    <rPh sb="30" eb="33">
      <t>セツビナド</t>
    </rPh>
    <rPh sb="34" eb="36">
      <t>セッチ</t>
    </rPh>
    <rPh sb="36" eb="37">
      <t>リョウ</t>
    </rPh>
    <rPh sb="38" eb="40">
      <t>サンテイ</t>
    </rPh>
    <phoneticPr fontId="1"/>
  </si>
  <si>
    <t>（１）設置する太陽光発電設備等</t>
    <rPh sb="3" eb="5">
      <t>セッチ</t>
    </rPh>
    <rPh sb="7" eb="10">
      <t>タイヨウコウ</t>
    </rPh>
    <rPh sb="10" eb="12">
      <t>ハツデン</t>
    </rPh>
    <rPh sb="12" eb="14">
      <t>セツビ</t>
    </rPh>
    <rPh sb="14" eb="15">
      <t>トウ</t>
    </rPh>
    <phoneticPr fontId="1"/>
  </si>
  <si>
    <r>
      <t>（２）太陽光発電設備等の設置量</t>
    </r>
    <r>
      <rPr>
        <sz val="10"/>
        <color theme="1"/>
        <rFont val="ＭＳ 明朝"/>
        <family val="1"/>
        <charset val="128"/>
      </rPr>
      <t>算定</t>
    </r>
    <rPh sb="3" eb="10">
      <t>タイヨウコウハツデンセツビ</t>
    </rPh>
    <rPh sb="10" eb="11">
      <t>ナド</t>
    </rPh>
    <rPh sb="12" eb="15">
      <t>セッチリョウ</t>
    </rPh>
    <rPh sb="15" eb="17">
      <t>サンテイ</t>
    </rPh>
    <phoneticPr fontId="1"/>
  </si>
  <si>
    <t>熱供給設備</t>
    <rPh sb="0" eb="1">
      <t>ネツ</t>
    </rPh>
    <rPh sb="1" eb="3">
      <t>キョウキュウ</t>
    </rPh>
    <rPh sb="3" eb="5">
      <t>セツビ</t>
    </rPh>
    <phoneticPr fontId="1"/>
  </si>
  <si>
    <t>その他の発電設備</t>
    <rPh sb="2" eb="3">
      <t>タ</t>
    </rPh>
    <rPh sb="4" eb="6">
      <t>ハツデン</t>
    </rPh>
    <rPh sb="6" eb="8">
      <t>セツビ</t>
    </rPh>
    <phoneticPr fontId="1"/>
  </si>
  <si>
    <t>年間発電電力量
（kWh）</t>
    <rPh sb="0" eb="7">
      <t>ネンカンハツデンデンリョクリョウ</t>
    </rPh>
    <phoneticPr fontId="1"/>
  </si>
  <si>
    <t>（３）熱供給設備の設置量算定</t>
    <rPh sb="3" eb="4">
      <t>ネツ</t>
    </rPh>
    <rPh sb="4" eb="6">
      <t>キョウキュウ</t>
    </rPh>
    <rPh sb="6" eb="8">
      <t>セツビ</t>
    </rPh>
    <rPh sb="9" eb="11">
      <t>セッチ</t>
    </rPh>
    <rPh sb="11" eb="12">
      <t>リョウ</t>
    </rPh>
    <rPh sb="12" eb="14">
      <t>サンテイ</t>
    </rPh>
    <phoneticPr fontId="1"/>
  </si>
  <si>
    <t>太陽光発電設備等の設置合計</t>
    <rPh sb="0" eb="3">
      <t>タイヨウコウ</t>
    </rPh>
    <rPh sb="3" eb="5">
      <t>ハツデン</t>
    </rPh>
    <rPh sb="5" eb="7">
      <t>セツビ</t>
    </rPh>
    <rPh sb="7" eb="8">
      <t>トウ</t>
    </rPh>
    <rPh sb="9" eb="13">
      <t>セッチゴウケイ</t>
    </rPh>
    <phoneticPr fontId="1"/>
  </si>
  <si>
    <t>発電設備の種類</t>
    <rPh sb="0" eb="2">
      <t>ハツデン</t>
    </rPh>
    <rPh sb="2" eb="4">
      <t>セツビ</t>
    </rPh>
    <rPh sb="5" eb="7">
      <t>シュルイ</t>
    </rPh>
    <phoneticPr fontId="1"/>
  </si>
  <si>
    <t>熱供給設備の種類</t>
    <rPh sb="0" eb="3">
      <t>ネツキョウキュウ</t>
    </rPh>
    <rPh sb="3" eb="5">
      <t>セツビ</t>
    </rPh>
    <rPh sb="6" eb="8">
      <t>シュルイ</t>
    </rPh>
    <phoneticPr fontId="1"/>
  </si>
  <si>
    <t>（１）特定建築物又はその敷地に設置する再生可能エネルギー設備</t>
    <rPh sb="3" eb="5">
      <t>トクテイ</t>
    </rPh>
    <rPh sb="5" eb="8">
      <t>ケンチクブツ</t>
    </rPh>
    <rPh sb="8" eb="9">
      <t>マタ</t>
    </rPh>
    <rPh sb="12" eb="14">
      <t>シキチ</t>
    </rPh>
    <rPh sb="15" eb="17">
      <t>セッチ</t>
    </rPh>
    <rPh sb="19" eb="21">
      <t>サイセイ</t>
    </rPh>
    <rPh sb="21" eb="23">
      <t>カノウ</t>
    </rPh>
    <rPh sb="28" eb="30">
      <t>セツビ</t>
    </rPh>
    <phoneticPr fontId="1"/>
  </si>
  <si>
    <t>１　再生可能エネルギー設備設置基準量</t>
    <rPh sb="2" eb="4">
      <t>サイセイ</t>
    </rPh>
    <rPh sb="4" eb="6">
      <t>カノウ</t>
    </rPh>
    <rPh sb="11" eb="13">
      <t>セツビ</t>
    </rPh>
    <rPh sb="13" eb="15">
      <t>セッチ</t>
    </rPh>
    <rPh sb="15" eb="17">
      <t>キジュン</t>
    </rPh>
    <rPh sb="17" eb="18">
      <t>リョウ</t>
    </rPh>
    <phoneticPr fontId="1"/>
  </si>
  <si>
    <t>太陽熱供給設備</t>
    <rPh sb="0" eb="3">
      <t>タイヨウネツ</t>
    </rPh>
    <rPh sb="3" eb="5">
      <t>キョウキュウ</t>
    </rPh>
    <rPh sb="5" eb="7">
      <t>セツビ</t>
    </rPh>
    <phoneticPr fontId="1"/>
  </si>
  <si>
    <t>その他熱供給設備</t>
    <rPh sb="2" eb="3">
      <t>タ</t>
    </rPh>
    <rPh sb="3" eb="4">
      <t>ネツ</t>
    </rPh>
    <rPh sb="4" eb="6">
      <t>キョウキュウ</t>
    </rPh>
    <rPh sb="6" eb="8">
      <t>セツビ</t>
    </rPh>
    <phoneticPr fontId="1"/>
  </si>
  <si>
    <t>　　年間太陽光発電相当量の熱換算（ｉ×3,600MJ）</t>
    <rPh sb="2" eb="4">
      <t>ネンカン</t>
    </rPh>
    <rPh sb="4" eb="7">
      <t>タイヨウコウ</t>
    </rPh>
    <rPh sb="7" eb="12">
      <t>ハツデンソウトウリョウ</t>
    </rPh>
    <rPh sb="13" eb="14">
      <t>ネツ</t>
    </rPh>
    <rPh sb="14" eb="16">
      <t>カンサン</t>
    </rPh>
    <phoneticPr fontId="1"/>
  </si>
  <si>
    <t>※3,600MJ=1kWで単位変換し、熱から電気の値に換算する（自動計算）</t>
    <rPh sb="19" eb="20">
      <t>ネツ</t>
    </rPh>
    <rPh sb="22" eb="24">
      <t>デンキ</t>
    </rPh>
    <rPh sb="25" eb="26">
      <t>アタイ</t>
    </rPh>
    <rPh sb="27" eb="29">
      <t>カンサン</t>
    </rPh>
    <rPh sb="32" eb="36">
      <t>ジドウケイサン</t>
    </rPh>
    <phoneticPr fontId="1"/>
  </si>
  <si>
    <t>年間送電端電力量
（kWh）</t>
    <rPh sb="0" eb="2">
      <t>ネンカン</t>
    </rPh>
    <rPh sb="2" eb="5">
      <t>ソウデンタン</t>
    </rPh>
    <rPh sb="5" eb="8">
      <t>デンリョクリョウ</t>
    </rPh>
    <rPh sb="8" eb="9">
      <t>デンリョウ</t>
    </rPh>
    <phoneticPr fontId="1"/>
  </si>
  <si>
    <t>地上高が60ｍを超える高層建築物等、技術的事由により一般的な設置方法での設置が困難</t>
    <phoneticPr fontId="1"/>
  </si>
  <si>
    <t>その他の理由（特定建築物で利用する電気の100%を再エネ利用による）</t>
    <rPh sb="4" eb="6">
      <t>リユウ</t>
    </rPh>
    <phoneticPr fontId="1"/>
  </si>
  <si>
    <t>例：一般送配電事業者から系統連系を拒否されたため。</t>
    <rPh sb="0" eb="1">
      <t>レイ</t>
    </rPh>
    <rPh sb="2" eb="4">
      <t>イッパン</t>
    </rPh>
    <rPh sb="4" eb="5">
      <t>ソウ</t>
    </rPh>
    <rPh sb="5" eb="7">
      <t>ハイデン</t>
    </rPh>
    <rPh sb="7" eb="9">
      <t>ジギョウ</t>
    </rPh>
    <rPh sb="9" eb="10">
      <t>シャ</t>
    </rPh>
    <rPh sb="12" eb="16">
      <t>ケイトウレンケイ</t>
    </rPh>
    <rPh sb="17" eb="19">
      <t>キョヒ</t>
    </rPh>
    <phoneticPr fontId="1"/>
  </si>
  <si>
    <t>例：主に夜間帯で利用する施設のため。</t>
    <rPh sb="0" eb="1">
      <t>レイ</t>
    </rPh>
    <rPh sb="2" eb="3">
      <t>オモ</t>
    </rPh>
    <rPh sb="4" eb="7">
      <t>ヤカンタイ</t>
    </rPh>
    <rPh sb="8" eb="10">
      <t>リヨウ</t>
    </rPh>
    <rPh sb="12" eb="14">
      <t>シセツ</t>
    </rPh>
    <phoneticPr fontId="1"/>
  </si>
  <si>
    <t>※小数点以下切り捨て</t>
    <phoneticPr fontId="1"/>
  </si>
  <si>
    <t>　　　　設置基準面積（ａ×５％）</t>
    <rPh sb="4" eb="10">
      <t>セッチキジュンメンセキ</t>
    </rPh>
    <phoneticPr fontId="1"/>
  </si>
  <si>
    <t>※小数点以下第３位切り捨て</t>
    <phoneticPr fontId="1"/>
  </si>
  <si>
    <t>　　ｇの面積に0.15kWを乗じた量</t>
    <rPh sb="4" eb="6">
      <t>メンセキ</t>
    </rPh>
    <rPh sb="14" eb="15">
      <t>ジョウ</t>
    </rPh>
    <rPh sb="17" eb="18">
      <t>リョウ</t>
    </rPh>
    <phoneticPr fontId="1"/>
  </si>
  <si>
    <t>達成率</t>
    <rPh sb="0" eb="3">
      <t>タッセイリツ</t>
    </rPh>
    <phoneticPr fontId="1"/>
  </si>
  <si>
    <r>
      <t>圧縮の量</t>
    </r>
    <r>
      <rPr>
        <vertAlign val="superscript"/>
        <sz val="10"/>
        <color theme="1"/>
        <rFont val="ＭＳ 明朝"/>
        <family val="1"/>
        <charset val="128"/>
      </rPr>
      <t>※</t>
    </r>
    <rPh sb="0" eb="2">
      <t>アッシュク</t>
    </rPh>
    <rPh sb="3" eb="4">
      <t>リョウ</t>
    </rPh>
    <phoneticPr fontId="1"/>
  </si>
  <si>
    <t xml:space="preserve">様式第１号      </t>
    <phoneticPr fontId="1"/>
  </si>
  <si>
    <r>
      <t>（２）年間太陽光発電</t>
    </r>
    <r>
      <rPr>
        <sz val="10"/>
        <color theme="1"/>
        <rFont val="ＭＳ 明朝"/>
        <family val="1"/>
        <charset val="128"/>
      </rPr>
      <t>相当量：(1)×1,000kWh/年</t>
    </r>
    <rPh sb="3" eb="5">
      <t>ネンカン</t>
    </rPh>
    <rPh sb="5" eb="8">
      <t>タイヨウコウ</t>
    </rPh>
    <rPh sb="8" eb="10">
      <t>ハツデン</t>
    </rPh>
    <rPh sb="10" eb="13">
      <t>ソウトウリョウ</t>
    </rPh>
    <rPh sb="27" eb="28">
      <t>ネン</t>
    </rPh>
    <phoneticPr fontId="1"/>
  </si>
  <si>
    <t>kWh</t>
  </si>
  <si>
    <t>（３）太陽光発電設備等の設置合計</t>
    <rPh sb="3" eb="6">
      <t>タイヨウコウ</t>
    </rPh>
    <rPh sb="6" eb="8">
      <t>ハツデン</t>
    </rPh>
    <rPh sb="8" eb="10">
      <t>セツビ</t>
    </rPh>
    <rPh sb="10" eb="11">
      <t>トウ</t>
    </rPh>
    <rPh sb="12" eb="14">
      <t>セッチ</t>
    </rPh>
    <rPh sb="14" eb="16">
      <t>ゴウケイ</t>
    </rPh>
    <phoneticPr fontId="1"/>
  </si>
  <si>
    <t>あり</t>
    <phoneticPr fontId="1"/>
  </si>
  <si>
    <t>経済産業省公表資料：「エネルギー需給実績」</t>
    <rPh sb="0" eb="5">
      <t>ケイザイサンギョウショウ</t>
    </rPh>
    <rPh sb="5" eb="9">
      <t>コウヒョウシリョウ</t>
    </rPh>
    <rPh sb="16" eb="20">
      <t>ジュキュウジッセキ</t>
    </rPh>
    <phoneticPr fontId="1"/>
  </si>
  <si>
    <t>年度</t>
    <rPh sb="0" eb="2">
      <t>ネンド</t>
    </rPh>
    <phoneticPr fontId="1"/>
  </si>
  <si>
    <t>再エネ発電比率％</t>
    <rPh sb="0" eb="1">
      <t>サイ</t>
    </rPh>
    <rPh sb="3" eb="7">
      <t>ハツデンヒリツ</t>
    </rPh>
    <phoneticPr fontId="1"/>
  </si>
  <si>
    <t>２　設置する再生可能エネルギーの詳細</t>
    <rPh sb="2" eb="4">
      <t>セッチ</t>
    </rPh>
    <rPh sb="6" eb="8">
      <t>サイセイ</t>
    </rPh>
    <rPh sb="8" eb="10">
      <t>カノウ</t>
    </rPh>
    <rPh sb="16" eb="18">
      <t>ショウサイ</t>
    </rPh>
    <phoneticPr fontId="1"/>
  </si>
  <si>
    <t>（１）再エネ小売電気の調達</t>
    <rPh sb="3" eb="4">
      <t>サイ</t>
    </rPh>
    <rPh sb="6" eb="8">
      <t>コウ</t>
    </rPh>
    <rPh sb="8" eb="10">
      <t>デンキ</t>
    </rPh>
    <rPh sb="11" eb="13">
      <t>チョウタツ</t>
    </rPh>
    <phoneticPr fontId="1"/>
  </si>
  <si>
    <t>（２）再エネ証書の調達</t>
    <rPh sb="3" eb="4">
      <t>サイ</t>
    </rPh>
    <rPh sb="6" eb="8">
      <t>ショウショ</t>
    </rPh>
    <rPh sb="9" eb="11">
      <t>チョウタツ</t>
    </rPh>
    <phoneticPr fontId="1"/>
  </si>
  <si>
    <t>（３）調達の取組に係る追加性要件の有無</t>
    <rPh sb="3" eb="5">
      <t>チョウタツ</t>
    </rPh>
    <rPh sb="6" eb="8">
      <t>トリクミ</t>
    </rPh>
    <rPh sb="9" eb="10">
      <t>カカワ</t>
    </rPh>
    <rPh sb="11" eb="14">
      <t>ツイカセイ</t>
    </rPh>
    <rPh sb="14" eb="16">
      <t>ヨウケン</t>
    </rPh>
    <rPh sb="17" eb="19">
      <t>ウム</t>
    </rPh>
    <phoneticPr fontId="1"/>
  </si>
  <si>
    <t>（４）調達の取組に係る継続性要件の有無</t>
    <rPh sb="3" eb="5">
      <t>チョウタツ</t>
    </rPh>
    <rPh sb="6" eb="8">
      <t>トリクミ</t>
    </rPh>
    <rPh sb="9" eb="10">
      <t>カカ</t>
    </rPh>
    <rPh sb="11" eb="14">
      <t>ケイゾクセイ</t>
    </rPh>
    <rPh sb="14" eb="16">
      <t>ヨウケン</t>
    </rPh>
    <rPh sb="17" eb="19">
      <t>ウム</t>
    </rPh>
    <phoneticPr fontId="1"/>
  </si>
  <si>
    <t>太陽光発電設備を設置可能な場所又は面積が狭小であり、その定格出力が３キロワットに満たない</t>
    <phoneticPr fontId="1"/>
  </si>
  <si>
    <t>再エネ小売電気又は再エネ証書の調達若しくはその両方を２０年以上取り組む計画</t>
    <rPh sb="0" eb="1">
      <t>サイ</t>
    </rPh>
    <rPh sb="3" eb="7">
      <t>コウリデンキ</t>
    </rPh>
    <rPh sb="7" eb="8">
      <t>マタ</t>
    </rPh>
    <rPh sb="9" eb="10">
      <t>サイ</t>
    </rPh>
    <rPh sb="12" eb="14">
      <t>ショウショ</t>
    </rPh>
    <rPh sb="15" eb="17">
      <t>チョウタツ</t>
    </rPh>
    <rPh sb="17" eb="18">
      <t>モ</t>
    </rPh>
    <rPh sb="23" eb="25">
      <t>リョウホウ</t>
    </rPh>
    <rPh sb="28" eb="31">
      <t>ネンイジョウ</t>
    </rPh>
    <rPh sb="31" eb="32">
      <t>ト</t>
    </rPh>
    <rPh sb="33" eb="34">
      <t>ク</t>
    </rPh>
    <rPh sb="35" eb="37">
      <t>ケイカク</t>
    </rPh>
    <phoneticPr fontId="1"/>
  </si>
  <si>
    <t>３　再エネ小売電気の調達又は再エネ証書の調達若しくはその両方の取組詳細</t>
    <rPh sb="2" eb="3">
      <t>サイ</t>
    </rPh>
    <rPh sb="5" eb="9">
      <t>コウリデンキ</t>
    </rPh>
    <rPh sb="10" eb="12">
      <t>チョウタツ</t>
    </rPh>
    <rPh sb="12" eb="13">
      <t>マタ</t>
    </rPh>
    <rPh sb="14" eb="15">
      <t>サイ</t>
    </rPh>
    <rPh sb="17" eb="19">
      <t>ショウショ</t>
    </rPh>
    <rPh sb="20" eb="22">
      <t>チョウタツ</t>
    </rPh>
    <rPh sb="22" eb="23">
      <t>モ</t>
    </rPh>
    <rPh sb="28" eb="30">
      <t>リョウホウ</t>
    </rPh>
    <rPh sb="31" eb="33">
      <t>トリクミ</t>
    </rPh>
    <rPh sb="33" eb="35">
      <t>ショウサイ</t>
    </rPh>
    <phoneticPr fontId="1"/>
  </si>
  <si>
    <t>再エネ小売電気の調達又は再エネ証書の調達に取り組む</t>
    <rPh sb="21" eb="22">
      <t>ト</t>
    </rPh>
    <rPh sb="23" eb="24">
      <t>ク</t>
    </rPh>
    <phoneticPr fontId="1"/>
  </si>
  <si>
    <t>はい</t>
    <phoneticPr fontId="1"/>
  </si>
  <si>
    <t>年間発電電力量及び年間使用予定量
（kWh）</t>
    <rPh sb="0" eb="2">
      <t>ネンカン</t>
    </rPh>
    <rPh sb="2" eb="4">
      <t>ハツデン</t>
    </rPh>
    <rPh sb="4" eb="6">
      <t>デンリョク</t>
    </rPh>
    <rPh sb="6" eb="7">
      <t>リョウ</t>
    </rPh>
    <rPh sb="7" eb="8">
      <t>オヨ</t>
    </rPh>
    <rPh sb="9" eb="11">
      <t>ネンカン</t>
    </rPh>
    <rPh sb="11" eb="16">
      <t>シヨウヨテイリョウ</t>
    </rPh>
    <phoneticPr fontId="1"/>
  </si>
  <si>
    <r>
      <t>メニューの再エネ割合</t>
    </r>
    <r>
      <rPr>
        <vertAlign val="superscript"/>
        <sz val="10"/>
        <color theme="1"/>
        <rFont val="ＭＳ 明朝"/>
        <family val="1"/>
        <charset val="128"/>
      </rPr>
      <t>※</t>
    </r>
    <rPh sb="5" eb="6">
      <t>サイ</t>
    </rPh>
    <rPh sb="8" eb="10">
      <t>ワリアイ</t>
    </rPh>
    <phoneticPr fontId="1"/>
  </si>
  <si>
    <t>下限</t>
    <rPh sb="0" eb="2">
      <t>カゲン</t>
    </rPh>
    <phoneticPr fontId="1"/>
  </si>
  <si>
    <t>上限</t>
    <rPh sb="0" eb="2">
      <t>ジョウゲン</t>
    </rPh>
    <phoneticPr fontId="1"/>
  </si>
  <si>
    <t>ｅ</t>
  </si>
  <si>
    <t>ａ</t>
  </si>
  <si>
    <t>ｆ</t>
  </si>
  <si>
    <t>％</t>
    <phoneticPr fontId="1"/>
  </si>
  <si>
    <r>
      <t>必要な再エネ割合</t>
    </r>
    <r>
      <rPr>
        <sz val="8"/>
        <color theme="1"/>
        <rFont val="ＭＳ 明朝"/>
        <family val="1"/>
        <charset val="128"/>
      </rPr>
      <t>（算定シート④　８（３）「必要な再エネ割合」より）</t>
    </r>
    <rPh sb="0" eb="2">
      <t>ヒツヨウ</t>
    </rPh>
    <rPh sb="3" eb="4">
      <t>サイ</t>
    </rPh>
    <rPh sb="6" eb="8">
      <t>ワリアイ</t>
    </rPh>
    <rPh sb="9" eb="11">
      <t>サンテイ</t>
    </rPh>
    <rPh sb="21" eb="23">
      <t>ヒツヨウ</t>
    </rPh>
    <rPh sb="24" eb="25">
      <t>サイ</t>
    </rPh>
    <rPh sb="27" eb="29">
      <t>ワリアイ</t>
    </rPh>
    <phoneticPr fontId="1"/>
  </si>
  <si>
    <t>※集合住宅等において一括受電方式を採用する場合、詳細を算定シート⑥に記入してください。</t>
    <phoneticPr fontId="1"/>
  </si>
  <si>
    <t>５　特定建築物及びその敷地に太陽光発電設備等が設置が困難な理由</t>
    <rPh sb="2" eb="4">
      <t>トクテイ</t>
    </rPh>
    <rPh sb="4" eb="7">
      <t>ケンチクブツ</t>
    </rPh>
    <rPh sb="7" eb="8">
      <t>オヨ</t>
    </rPh>
    <rPh sb="11" eb="13">
      <t>シキチ</t>
    </rPh>
    <rPh sb="14" eb="17">
      <t>タイヨウコウ</t>
    </rPh>
    <rPh sb="17" eb="19">
      <t>ハツデン</t>
    </rPh>
    <rPh sb="19" eb="21">
      <t>セツビ</t>
    </rPh>
    <rPh sb="21" eb="22">
      <t>トウ</t>
    </rPh>
    <rPh sb="23" eb="25">
      <t>セッチ</t>
    </rPh>
    <rPh sb="26" eb="28">
      <t>コンナン</t>
    </rPh>
    <rPh sb="29" eb="31">
      <t>リユウ</t>
    </rPh>
    <phoneticPr fontId="1"/>
  </si>
  <si>
    <t>６　定格出力を圧縮して設置する措置の適用</t>
    <rPh sb="2" eb="4">
      <t>テイカク</t>
    </rPh>
    <rPh sb="4" eb="6">
      <t>シュツリョク</t>
    </rPh>
    <rPh sb="7" eb="9">
      <t>アッシュク</t>
    </rPh>
    <rPh sb="11" eb="13">
      <t>セッチ</t>
    </rPh>
    <rPh sb="15" eb="17">
      <t>ソチ</t>
    </rPh>
    <rPh sb="18" eb="20">
      <t>テキヨウ</t>
    </rPh>
    <phoneticPr fontId="1"/>
  </si>
  <si>
    <t>８　建物推計電気使用量の算定</t>
    <rPh sb="2" eb="4">
      <t>タテモノ</t>
    </rPh>
    <rPh sb="4" eb="6">
      <t>スイケイ</t>
    </rPh>
    <rPh sb="6" eb="8">
      <t>デンキ</t>
    </rPh>
    <rPh sb="8" eb="11">
      <t>シヨウリョウ</t>
    </rPh>
    <rPh sb="12" eb="14">
      <t>サンテイ</t>
    </rPh>
    <phoneticPr fontId="1"/>
  </si>
  <si>
    <t>９　調達が必要な電力量及び調達電力の再エネ電源利用率の算定</t>
    <rPh sb="2" eb="4">
      <t>チョウタツ</t>
    </rPh>
    <rPh sb="5" eb="7">
      <t>ヒツヨウ</t>
    </rPh>
    <rPh sb="8" eb="11">
      <t>デンリョクリョウ</t>
    </rPh>
    <rPh sb="11" eb="12">
      <t>オヨ</t>
    </rPh>
    <rPh sb="13" eb="17">
      <t>チョウタツデンリョク</t>
    </rPh>
    <rPh sb="18" eb="19">
      <t>サイ</t>
    </rPh>
    <rPh sb="21" eb="26">
      <t>デンゲンリヨウリツ</t>
    </rPh>
    <rPh sb="27" eb="29">
      <t>サンテイ</t>
    </rPh>
    <phoneticPr fontId="1"/>
  </si>
  <si>
    <t>１０　調達の取組に係る継続性要件の有無</t>
    <rPh sb="3" eb="5">
      <t>チョウタツ</t>
    </rPh>
    <rPh sb="6" eb="8">
      <t>トリクミ</t>
    </rPh>
    <rPh sb="9" eb="10">
      <t>カカ</t>
    </rPh>
    <rPh sb="11" eb="14">
      <t>ケイゾクセイ</t>
    </rPh>
    <rPh sb="14" eb="16">
      <t>ヨウケン</t>
    </rPh>
    <rPh sb="17" eb="19">
      <t>ウム</t>
    </rPh>
    <phoneticPr fontId="1"/>
  </si>
  <si>
    <t>１１　調達予定の再エネ小売電気の詳細</t>
    <rPh sb="3" eb="5">
      <t>チョウタツ</t>
    </rPh>
    <rPh sb="5" eb="7">
      <t>ヨテイ</t>
    </rPh>
    <rPh sb="8" eb="9">
      <t>サイ</t>
    </rPh>
    <rPh sb="11" eb="13">
      <t>コウ</t>
    </rPh>
    <rPh sb="13" eb="15">
      <t>デンキ</t>
    </rPh>
    <rPh sb="16" eb="18">
      <t>ショウサイ</t>
    </rPh>
    <phoneticPr fontId="1"/>
  </si>
  <si>
    <t>１２　調達予定の再エネ証書の詳細</t>
    <rPh sb="3" eb="5">
      <t>チョウタツ</t>
    </rPh>
    <rPh sb="5" eb="7">
      <t>ヨテイ</t>
    </rPh>
    <rPh sb="8" eb="9">
      <t>サイ</t>
    </rPh>
    <rPh sb="11" eb="13">
      <t>ショウショ</t>
    </rPh>
    <rPh sb="14" eb="16">
      <t>ショウサイ</t>
    </rPh>
    <phoneticPr fontId="1"/>
  </si>
  <si>
    <t>４　調達の種類</t>
    <rPh sb="2" eb="4">
      <t>チョウタツ</t>
    </rPh>
    <rPh sb="5" eb="7">
      <t>シュルイ</t>
    </rPh>
    <phoneticPr fontId="1"/>
  </si>
  <si>
    <t>2023年度以降は、公表された時点で更新</t>
    <rPh sb="4" eb="6">
      <t>ネンド</t>
    </rPh>
    <rPh sb="6" eb="8">
      <t>イコウ</t>
    </rPh>
    <rPh sb="10" eb="12">
      <t>コウヒョウ</t>
    </rPh>
    <rPh sb="15" eb="17">
      <t>ジテン</t>
    </rPh>
    <rPh sb="18" eb="20">
      <t>コウシン</t>
    </rPh>
    <phoneticPr fontId="1"/>
  </si>
  <si>
    <t>日</t>
    <rPh sb="0" eb="1">
      <t>ニチ</t>
    </rPh>
    <phoneticPr fontId="1"/>
  </si>
  <si>
    <t>月</t>
    <rPh sb="0" eb="1">
      <t>ゲツ</t>
    </rPh>
    <phoneticPr fontId="1"/>
  </si>
  <si>
    <t>年</t>
    <rPh sb="0" eb="1">
      <t>ネン</t>
    </rPh>
    <phoneticPr fontId="1"/>
  </si>
  <si>
    <r>
      <t>再エネ発電比率（再エネ割合加算分）</t>
    </r>
    <r>
      <rPr>
        <vertAlign val="superscript"/>
        <sz val="10"/>
        <color theme="1"/>
        <rFont val="ＭＳ 明朝"/>
        <family val="1"/>
        <charset val="128"/>
      </rPr>
      <t>※</t>
    </r>
    <rPh sb="0" eb="1">
      <t>サイ</t>
    </rPh>
    <rPh sb="3" eb="5">
      <t>ハツデン</t>
    </rPh>
    <rPh sb="5" eb="7">
      <t>ヒリツ</t>
    </rPh>
    <rPh sb="8" eb="9">
      <t>サイ</t>
    </rPh>
    <rPh sb="11" eb="13">
      <t>ワリアイ</t>
    </rPh>
    <rPh sb="13" eb="16">
      <t>カサンブン</t>
    </rPh>
    <phoneticPr fontId="1"/>
  </si>
  <si>
    <r>
      <t>７　一括受電方式採用の有無</t>
    </r>
    <r>
      <rPr>
        <b/>
        <vertAlign val="superscript"/>
        <sz val="10"/>
        <color theme="1"/>
        <rFont val="ＭＳ ゴシック"/>
        <family val="3"/>
        <charset val="128"/>
      </rPr>
      <t>※</t>
    </r>
    <rPh sb="2" eb="6">
      <t>イッカツジュデン</t>
    </rPh>
    <rPh sb="6" eb="8">
      <t>ホウシキ</t>
    </rPh>
    <rPh sb="8" eb="10">
      <t>サイヨウ</t>
    </rPh>
    <rPh sb="11" eb="13">
      <t>ウム</t>
    </rPh>
    <phoneticPr fontId="1"/>
  </si>
  <si>
    <t>床面積合計</t>
    <rPh sb="0" eb="3">
      <t>ユカメンセキ</t>
    </rPh>
    <rPh sb="3" eb="5">
      <t>ゴウケイ</t>
    </rPh>
    <phoneticPr fontId="1"/>
  </si>
  <si>
    <t>　　イ　床面積の合計（増築の場合、増築部分）に基づく下限・上限</t>
    <rPh sb="14" eb="16">
      <t>バアイ</t>
    </rPh>
    <phoneticPr fontId="1"/>
  </si>
  <si>
    <t>令和</t>
    <rPh sb="0" eb="2">
      <t>レイワ</t>
    </rPh>
    <phoneticPr fontId="1"/>
  </si>
  <si>
    <t>年間発電電力量（年間使用予定量）及び年間調達予定量の合計</t>
    <rPh sb="0" eb="7">
      <t>ネンカンハツデンデンリョクリョウ</t>
    </rPh>
    <rPh sb="8" eb="10">
      <t>ネンカン</t>
    </rPh>
    <rPh sb="10" eb="12">
      <t>シヨウ</t>
    </rPh>
    <rPh sb="12" eb="14">
      <t>ヨテイ</t>
    </rPh>
    <rPh sb="14" eb="15">
      <t>リョウ</t>
    </rPh>
    <rPh sb="16" eb="17">
      <t>オヨ</t>
    </rPh>
    <rPh sb="18" eb="20">
      <t>ネンカン</t>
    </rPh>
    <rPh sb="20" eb="22">
      <t>チョウタツ</t>
    </rPh>
    <rPh sb="22" eb="24">
      <t>ヨテイ</t>
    </rPh>
    <rPh sb="24" eb="25">
      <t>リョウ</t>
    </rPh>
    <rPh sb="26" eb="28">
      <t>ゴウケイ</t>
    </rPh>
    <phoneticPr fontId="1"/>
  </si>
  <si>
    <t>　　　４　追加性要件（再エネ発電源の指定、再エネ発電種別の指定、運転開始から15年以内の発電所の指定、運転開始日の明示）</t>
    <phoneticPr fontId="1"/>
  </si>
  <si>
    <t>　　　　　を全て満たすことが確認できる資料を添付すること。</t>
    <phoneticPr fontId="1"/>
  </si>
  <si>
    <t>　　　２　再エネ証書の調達について、対象となる証書であることを確認できるの契約書の写し等を添付すること。</t>
    <rPh sb="5" eb="6">
      <t>サイ</t>
    </rPh>
    <rPh sb="8" eb="10">
      <t>ショウショ</t>
    </rPh>
    <rPh sb="11" eb="13">
      <t>チョウタツ</t>
    </rPh>
    <rPh sb="18" eb="20">
      <t>タイショウ</t>
    </rPh>
    <rPh sb="23" eb="25">
      <t>ショウショ</t>
    </rPh>
    <rPh sb="31" eb="33">
      <t>カクニン</t>
    </rPh>
    <rPh sb="37" eb="39">
      <t>ケイヤク</t>
    </rPh>
    <rPh sb="39" eb="40">
      <t>ショ</t>
    </rPh>
    <rPh sb="41" eb="42">
      <t>ウツ</t>
    </rPh>
    <rPh sb="43" eb="44">
      <t>トウ</t>
    </rPh>
    <rPh sb="45" eb="47">
      <t>テンプ</t>
    </rPh>
    <phoneticPr fontId="1"/>
  </si>
  <si>
    <t>　　　３　追加性要件（再エネ発電源の指定、再エネ発電種別の指定、運転開始から15年以内の発電所の指定、運転開始日の明示）</t>
    <phoneticPr fontId="1"/>
  </si>
  <si>
    <t>備考　１　発電設備の詳細（設置者、設置場所、電源種別、定格出力、供給開始時期・期間等）が分かる資料を添付すること。</t>
    <rPh sb="0" eb="2">
      <t>ビコウ</t>
    </rPh>
    <rPh sb="5" eb="9">
      <t>ハツデンセツビ</t>
    </rPh>
    <rPh sb="10" eb="12">
      <t>ショウサイ</t>
    </rPh>
    <rPh sb="13" eb="16">
      <t>セッチシャ</t>
    </rPh>
    <rPh sb="17" eb="21">
      <t>セッチバショ</t>
    </rPh>
    <rPh sb="22" eb="26">
      <t>デンゲンシュベツ</t>
    </rPh>
    <rPh sb="27" eb="31">
      <t>テイカクシュツリョク</t>
    </rPh>
    <rPh sb="32" eb="38">
      <t>キョウキュウカイシジキ</t>
    </rPh>
    <rPh sb="39" eb="41">
      <t>キカン</t>
    </rPh>
    <rPh sb="41" eb="42">
      <t>トウ</t>
    </rPh>
    <rPh sb="44" eb="45">
      <t>ワ</t>
    </rPh>
    <rPh sb="47" eb="49">
      <t>シリョウ</t>
    </rPh>
    <rPh sb="50" eb="52">
      <t>テンプ</t>
    </rPh>
    <phoneticPr fontId="1"/>
  </si>
  <si>
    <t>　　　２　再生可能エネルギー電気の利用の促進に関する特別措置法第９条第４項（同法第10条第１項の変更又は追加を含む。）</t>
    <phoneticPr fontId="1"/>
  </si>
  <si>
    <t>　　　　　における認定設備であることが分かる資料等を添付すること。</t>
    <rPh sb="9" eb="13">
      <t>ニンテイセツビ</t>
    </rPh>
    <rPh sb="19" eb="20">
      <t>ワ</t>
    </rPh>
    <rPh sb="22" eb="25">
      <t>シリョウトウ</t>
    </rPh>
    <rPh sb="26" eb="28">
      <t>テンプ</t>
    </rPh>
    <phoneticPr fontId="1"/>
  </si>
  <si>
    <t>　　　４　年間推定発電量（バイオマス設備等は所内消費電力量を除いた値）の算定の根拠が分かる資料を添付すること。</t>
    <rPh sb="5" eb="7">
      <t>ネンカン</t>
    </rPh>
    <rPh sb="7" eb="9">
      <t>スイテイ</t>
    </rPh>
    <rPh sb="9" eb="11">
      <t>ハツデン</t>
    </rPh>
    <rPh sb="11" eb="12">
      <t>リョウ</t>
    </rPh>
    <rPh sb="18" eb="20">
      <t>セツビ</t>
    </rPh>
    <rPh sb="20" eb="21">
      <t>トウ</t>
    </rPh>
    <rPh sb="22" eb="24">
      <t>ショナイ</t>
    </rPh>
    <rPh sb="24" eb="26">
      <t>ショウヒ</t>
    </rPh>
    <rPh sb="26" eb="29">
      <t>デンリョクリョウ</t>
    </rPh>
    <rPh sb="30" eb="31">
      <t>ノゾ</t>
    </rPh>
    <rPh sb="33" eb="34">
      <t>アタイ</t>
    </rPh>
    <rPh sb="36" eb="38">
      <t>サンテイ</t>
    </rPh>
    <rPh sb="39" eb="41">
      <t>コンキョ</t>
    </rPh>
    <rPh sb="42" eb="43">
      <t>ワ</t>
    </rPh>
    <rPh sb="45" eb="47">
      <t>シリョウ</t>
    </rPh>
    <rPh sb="48" eb="50">
      <t>テンプ</t>
    </rPh>
    <phoneticPr fontId="1"/>
  </si>
  <si>
    <t>　　　５　発電設備の定格出力を複数の特定建築物に分割計上する場合、その内訳及び供給方法が分かる資料を添付すること。</t>
    <rPh sb="5" eb="9">
      <t>ハツデンセツビ</t>
    </rPh>
    <rPh sb="10" eb="14">
      <t>テイカクシュツリョク</t>
    </rPh>
    <rPh sb="15" eb="17">
      <t>フクスウ</t>
    </rPh>
    <rPh sb="18" eb="23">
      <t>トクテイケンチクブツ</t>
    </rPh>
    <rPh sb="24" eb="26">
      <t>ブンカツ</t>
    </rPh>
    <rPh sb="26" eb="28">
      <t>ケイジョウ</t>
    </rPh>
    <rPh sb="30" eb="32">
      <t>バアイ</t>
    </rPh>
    <rPh sb="35" eb="37">
      <t>ウチワケ</t>
    </rPh>
    <rPh sb="37" eb="38">
      <t>オヨ</t>
    </rPh>
    <rPh sb="39" eb="43">
      <t>キョウキュウホウホウ</t>
    </rPh>
    <rPh sb="44" eb="45">
      <t>ワ</t>
    </rPh>
    <rPh sb="47" eb="49">
      <t>シリョウ</t>
    </rPh>
    <rPh sb="50" eb="52">
      <t>テンプ</t>
    </rPh>
    <phoneticPr fontId="1"/>
  </si>
  <si>
    <t>　　　（１）当事者間で契約することが確認できる資料を添付すること。</t>
    <rPh sb="6" eb="10">
      <t>トウジシャカン</t>
    </rPh>
    <rPh sb="11" eb="13">
      <t>ケイヤク</t>
    </rPh>
    <rPh sb="18" eb="20">
      <t>カクニン</t>
    </rPh>
    <rPh sb="23" eb="25">
      <t>シリョウ</t>
    </rPh>
    <rPh sb="26" eb="28">
      <t>テンプ</t>
    </rPh>
    <phoneticPr fontId="1"/>
  </si>
  <si>
    <t>　　　（２）電気及び電気が有する環境価値を併せて利用する場合、固定価格で購入することが分かる資料を添付すること。</t>
    <rPh sb="6" eb="9">
      <t>デンキオヨ</t>
    </rPh>
    <rPh sb="10" eb="12">
      <t>デンキ</t>
    </rPh>
    <rPh sb="13" eb="14">
      <t>ユウ</t>
    </rPh>
    <rPh sb="16" eb="20">
      <t>カンキョウカチ</t>
    </rPh>
    <rPh sb="21" eb="22">
      <t>アワ</t>
    </rPh>
    <rPh sb="24" eb="26">
      <t>リヨウ</t>
    </rPh>
    <rPh sb="28" eb="30">
      <t>バアイ</t>
    </rPh>
    <rPh sb="31" eb="33">
      <t>コテイ</t>
    </rPh>
    <rPh sb="36" eb="38">
      <t>コウニュウ</t>
    </rPh>
    <rPh sb="43" eb="44">
      <t>ワ</t>
    </rPh>
    <rPh sb="46" eb="48">
      <t>シリョウ</t>
    </rPh>
    <phoneticPr fontId="1"/>
  </si>
  <si>
    <t>　　　（３）電気が有する環境価値のみを利用する場合、固定価格相当で購入していることが分かる資料を添付すること。</t>
    <rPh sb="6" eb="8">
      <t>デンキ</t>
    </rPh>
    <rPh sb="9" eb="10">
      <t>ユウ</t>
    </rPh>
    <rPh sb="12" eb="16">
      <t>カンキョウカチ</t>
    </rPh>
    <rPh sb="19" eb="21">
      <t>リヨウ</t>
    </rPh>
    <rPh sb="23" eb="25">
      <t>バアイ</t>
    </rPh>
    <rPh sb="26" eb="30">
      <t>コテイカカク</t>
    </rPh>
    <rPh sb="30" eb="32">
      <t>ソウトウ</t>
    </rPh>
    <rPh sb="33" eb="35">
      <t>コウニュウ</t>
    </rPh>
    <rPh sb="42" eb="43">
      <t>ワ</t>
    </rPh>
    <rPh sb="45" eb="47">
      <t>シリョウ</t>
    </rPh>
    <rPh sb="48" eb="50">
      <t>テンプ</t>
    </rPh>
    <phoneticPr fontId="1"/>
  </si>
  <si>
    <t>　　　２　設置可能面積が狭小（定格出力が3kWに満たない）な場合、範囲・面積・事由を図示した屋上図面等を添付すること。</t>
    <rPh sb="30" eb="32">
      <t>バアイ</t>
    </rPh>
    <rPh sb="33" eb="35">
      <t>ハンイ</t>
    </rPh>
    <rPh sb="36" eb="38">
      <t>メンセキ</t>
    </rPh>
    <rPh sb="39" eb="41">
      <t>ジユウ</t>
    </rPh>
    <rPh sb="42" eb="44">
      <t>ズシ</t>
    </rPh>
    <rPh sb="46" eb="51">
      <t>オクジョウズメントウ</t>
    </rPh>
    <rPh sb="52" eb="54">
      <t>テンプ</t>
    </rPh>
    <phoneticPr fontId="1"/>
  </si>
  <si>
    <t>　　　３　高層建築物等、一般的な設置方法での設置が困難な場合、その事由が確認できる図面等を添付すること。</t>
    <rPh sb="5" eb="7">
      <t>コウソウ</t>
    </rPh>
    <rPh sb="7" eb="9">
      <t>ケンチク</t>
    </rPh>
    <rPh sb="9" eb="11">
      <t>ブツナド</t>
    </rPh>
    <rPh sb="12" eb="15">
      <t>イッパンテキ</t>
    </rPh>
    <rPh sb="16" eb="18">
      <t>セッチ</t>
    </rPh>
    <rPh sb="18" eb="20">
      <t>ホウホウ</t>
    </rPh>
    <rPh sb="22" eb="24">
      <t>セッチ</t>
    </rPh>
    <rPh sb="25" eb="27">
      <t>コンナン</t>
    </rPh>
    <rPh sb="28" eb="30">
      <t>バアイ</t>
    </rPh>
    <rPh sb="33" eb="35">
      <t>ジユウ</t>
    </rPh>
    <rPh sb="36" eb="38">
      <t>カクニン</t>
    </rPh>
    <rPh sb="41" eb="43">
      <t>ズメン</t>
    </rPh>
    <rPh sb="43" eb="44">
      <t>トウ</t>
    </rPh>
    <rPh sb="45" eb="47">
      <t>テンプ</t>
    </rPh>
    <phoneticPr fontId="1"/>
  </si>
  <si>
    <t>備考　１　再エネ小売電気の調達について、再エネ割合が確認できる契約書の写し等を添付すること。</t>
    <rPh sb="0" eb="2">
      <t>ビコウ</t>
    </rPh>
    <rPh sb="5" eb="6">
      <t>サイ</t>
    </rPh>
    <rPh sb="8" eb="10">
      <t>コウリ</t>
    </rPh>
    <rPh sb="10" eb="12">
      <t>デンキ</t>
    </rPh>
    <rPh sb="13" eb="15">
      <t>チョウタツ</t>
    </rPh>
    <rPh sb="20" eb="21">
      <t>サイ</t>
    </rPh>
    <rPh sb="23" eb="25">
      <t>ワリアイ</t>
    </rPh>
    <rPh sb="26" eb="28">
      <t>カクニン</t>
    </rPh>
    <rPh sb="31" eb="33">
      <t>ケイヤク</t>
    </rPh>
    <rPh sb="33" eb="34">
      <t>ショ</t>
    </rPh>
    <rPh sb="35" eb="36">
      <t>ウツ</t>
    </rPh>
    <rPh sb="37" eb="38">
      <t>トウ</t>
    </rPh>
    <rPh sb="39" eb="41">
      <t>テンプ</t>
    </rPh>
    <phoneticPr fontId="1"/>
  </si>
  <si>
    <t>　　　４　工事完了届提出までに変更等が発生した場合は、修正し、再度提出すること。</t>
    <phoneticPr fontId="1"/>
  </si>
  <si>
    <t>備考　１　一括受電の契約内容等、要件を全て満たすことが分かる資料を添付すること。</t>
    <rPh sb="0" eb="2">
      <t>ビコウ</t>
    </rPh>
    <phoneticPr fontId="1"/>
  </si>
  <si>
    <t>備考　１　建物の電気使用量の100%を再エネにより賄うことを目指す場合、再エネ100%化計画（自由書式）を添付すること。</t>
    <rPh sb="0" eb="2">
      <t>ビコウ</t>
    </rPh>
    <rPh sb="33" eb="35">
      <t>バアイ</t>
    </rPh>
    <rPh sb="36" eb="37">
      <t>サイ</t>
    </rPh>
    <rPh sb="43" eb="44">
      <t>カ</t>
    </rPh>
    <rPh sb="44" eb="46">
      <t>ケイカク</t>
    </rPh>
    <rPh sb="47" eb="51">
      <t>ジユウショシキ</t>
    </rPh>
    <rPh sb="53" eb="55">
      <t>テンプ</t>
    </rPh>
    <phoneticPr fontId="1"/>
  </si>
  <si>
    <t>（２）調達を予定している一括受電事業者及びメニュー等の詳細</t>
    <rPh sb="3" eb="5">
      <t>チョウタツ</t>
    </rPh>
    <rPh sb="6" eb="8">
      <t>ヨテイ</t>
    </rPh>
    <rPh sb="12" eb="14">
      <t>イッカツ</t>
    </rPh>
    <rPh sb="14" eb="16">
      <t>ジュデン</t>
    </rPh>
    <rPh sb="16" eb="19">
      <t>ジギョウシャ</t>
    </rPh>
    <rPh sb="19" eb="20">
      <t>オヨ</t>
    </rPh>
    <rPh sb="25" eb="26">
      <t>トウ</t>
    </rPh>
    <rPh sb="27" eb="29">
      <t>ショウサイ</t>
    </rPh>
    <phoneticPr fontId="1"/>
  </si>
  <si>
    <t>日影により太陽光発電設備による効率的な発電に支障が生じる部分
（隣接建築物又は当該特定建築物の塔屋等の日影により支障が生じる部分）</t>
    <rPh sb="0" eb="2">
      <t>ヒカゲ</t>
    </rPh>
    <rPh sb="5" eb="8">
      <t>タイヨウコウ</t>
    </rPh>
    <rPh sb="8" eb="10">
      <t>ハツデン</t>
    </rPh>
    <rPh sb="10" eb="12">
      <t>セツビ</t>
    </rPh>
    <rPh sb="15" eb="18">
      <t>コウリツテキ</t>
    </rPh>
    <rPh sb="19" eb="21">
      <t>ハツデン</t>
    </rPh>
    <rPh sb="22" eb="24">
      <t>シショウ</t>
    </rPh>
    <rPh sb="25" eb="26">
      <t>ショウ</t>
    </rPh>
    <rPh sb="28" eb="30">
      <t>ブブン</t>
    </rPh>
    <rPh sb="32" eb="37">
      <t>リンセツケンチクブツ</t>
    </rPh>
    <rPh sb="37" eb="38">
      <t>マタ</t>
    </rPh>
    <rPh sb="39" eb="46">
      <t>トウガイトクテイケンチクブツ</t>
    </rPh>
    <rPh sb="47" eb="49">
      <t>トウヤ</t>
    </rPh>
    <rPh sb="49" eb="50">
      <t>トウ</t>
    </rPh>
    <rPh sb="51" eb="53">
      <t>ヒカゲ</t>
    </rPh>
    <rPh sb="56" eb="58">
      <t>シショウ</t>
    </rPh>
    <rPh sb="59" eb="60">
      <t>ショウ</t>
    </rPh>
    <rPh sb="62" eb="64">
      <t>ブブン</t>
    </rPh>
    <phoneticPr fontId="1"/>
  </si>
  <si>
    <t>　　　４　系統連系に一定の制約が生じる場合、それを確認できる資料を添付すること。</t>
    <rPh sb="7" eb="9">
      <t>レンケイ</t>
    </rPh>
    <rPh sb="16" eb="17">
      <t>ショウ</t>
    </rPh>
    <rPh sb="19" eb="21">
      <t>バアイ</t>
    </rPh>
    <rPh sb="25" eb="27">
      <t>カクニン</t>
    </rPh>
    <rPh sb="30" eb="32">
      <t>シリョウ</t>
    </rPh>
    <rPh sb="33" eb="35">
      <t>テンプ</t>
    </rPh>
    <phoneticPr fontId="1"/>
  </si>
  <si>
    <t>設備設置量
（定格出力kW）</t>
    <rPh sb="0" eb="2">
      <t>セツビ</t>
    </rPh>
    <rPh sb="2" eb="4">
      <t>セッチ</t>
    </rPh>
    <rPh sb="4" eb="5">
      <t>リョウ</t>
    </rPh>
    <rPh sb="7" eb="9">
      <t>テイカク</t>
    </rPh>
    <rPh sb="9" eb="11">
      <t>シュツリョク</t>
    </rPh>
    <phoneticPr fontId="1"/>
  </si>
  <si>
    <t>再エネ小売電気の調達</t>
    <phoneticPr fontId="1"/>
  </si>
  <si>
    <t>※算定シート④９（２）「必要な再エネ割合」以上の値を記載してください。</t>
    <rPh sb="1" eb="3">
      <t>サンテイ</t>
    </rPh>
    <rPh sb="12" eb="14">
      <t>ヒツヨウ</t>
    </rPh>
    <rPh sb="15" eb="16">
      <t>サイ</t>
    </rPh>
    <rPh sb="18" eb="20">
      <t>ワリアイ</t>
    </rPh>
    <rPh sb="21" eb="23">
      <t>イジョウ</t>
    </rPh>
    <rPh sb="24" eb="25">
      <t>アタイ</t>
    </rPh>
    <rPh sb="26" eb="28">
      <t>キサイ</t>
    </rPh>
    <phoneticPr fontId="1"/>
  </si>
  <si>
    <t>（２）調達電力の再エネ電源利用率の算定</t>
    <rPh sb="3" eb="7">
      <t>チョウタツデンリョク</t>
    </rPh>
    <rPh sb="8" eb="9">
      <t>サイ</t>
    </rPh>
    <rPh sb="11" eb="16">
      <t>デンゲンリヨウリツ</t>
    </rPh>
    <rPh sb="17" eb="19">
      <t>サンテイ</t>
    </rPh>
    <phoneticPr fontId="1"/>
  </si>
  <si>
    <t>※圧縮して設置することができる条件</t>
    <rPh sb="1" eb="3">
      <t>アッシュク</t>
    </rPh>
    <rPh sb="5" eb="7">
      <t>セッチ</t>
    </rPh>
    <rPh sb="15" eb="17">
      <t>ジョウケン</t>
    </rPh>
    <phoneticPr fontId="1"/>
  </si>
  <si>
    <t>圧縮条件判定</t>
    <rPh sb="0" eb="2">
      <t>アッシュク</t>
    </rPh>
    <rPh sb="2" eb="6">
      <t>ジョウケンハンテイ</t>
    </rPh>
    <phoneticPr fontId="1"/>
  </si>
  <si>
    <t>　　　６　建物推計電気使用量の算定に用いた資料等を添付すること。</t>
    <rPh sb="5" eb="9">
      <t>タテモノスイケイ</t>
    </rPh>
    <rPh sb="9" eb="14">
      <t>デンキシヨウリョウ</t>
    </rPh>
    <rPh sb="15" eb="17">
      <t>サンテイ</t>
    </rPh>
    <rPh sb="18" eb="19">
      <t>モチ</t>
    </rPh>
    <rPh sb="21" eb="24">
      <t>シリョウトウ</t>
    </rPh>
    <rPh sb="25" eb="27">
      <t>テンプ</t>
    </rPh>
    <phoneticPr fontId="1"/>
  </si>
  <si>
    <t>※エネルギー需給実績（経済産業省公表資料）より、</t>
    <phoneticPr fontId="1"/>
  </si>
  <si>
    <t>　記載時点における最新の値を記載してください。</t>
    <rPh sb="9" eb="11">
      <t>サイシン</t>
    </rPh>
    <rPh sb="12" eb="13">
      <t>アタイ</t>
    </rPh>
    <rPh sb="14" eb="16">
      <t>キサイ</t>
    </rPh>
    <phoneticPr fontId="1"/>
  </si>
  <si>
    <t>再エネ電源利用率（必要な再エネ割合）</t>
    <rPh sb="0" eb="1">
      <t>サイ</t>
    </rPh>
    <rPh sb="3" eb="8">
      <t>デンゲンリヨウリツ</t>
    </rPh>
    <rPh sb="9" eb="11">
      <t>ヒツヨウ</t>
    </rPh>
    <rPh sb="12" eb="13">
      <t>サイ</t>
    </rPh>
    <rPh sb="15" eb="17">
      <t>ワリアイ</t>
    </rPh>
    <phoneticPr fontId="1"/>
  </si>
  <si>
    <t>　　　５　定格出力を圧縮して設置する場合、「系統連系」及び「架台等の準備」を確認できる資料を添付すること。</t>
    <rPh sb="27" eb="28">
      <t>オヨ</t>
    </rPh>
    <phoneticPr fontId="1"/>
  </si>
  <si>
    <t>圧縮したうえで系統連係を行う。</t>
    <rPh sb="12" eb="13">
      <t>オコナ</t>
    </rPh>
    <phoneticPr fontId="1"/>
  </si>
  <si>
    <t>系統連系の制約解除に備え、架台等の準備を行う。</t>
    <rPh sb="0" eb="4">
      <t>ケイトウレンケイ</t>
    </rPh>
    <rPh sb="5" eb="7">
      <t>セイヤク</t>
    </rPh>
    <rPh sb="7" eb="9">
      <t>カイジョ</t>
    </rPh>
    <rPh sb="10" eb="11">
      <t>ソナ</t>
    </rPh>
    <rPh sb="13" eb="16">
      <t>ガダイトウ</t>
    </rPh>
    <rPh sb="17" eb="19">
      <t>ジュンビ</t>
    </rPh>
    <rPh sb="20" eb="21">
      <t>オコナ</t>
    </rPh>
    <phoneticPr fontId="1"/>
  </si>
  <si>
    <t>再エネ100%化判定（将来達成）</t>
    <rPh sb="0" eb="1">
      <t>サイ</t>
    </rPh>
    <rPh sb="7" eb="8">
      <t>カ</t>
    </rPh>
    <rPh sb="8" eb="10">
      <t>ハンテイ</t>
    </rPh>
    <rPh sb="11" eb="13">
      <t>ショウライ</t>
    </rPh>
    <rPh sb="13" eb="15">
      <t>タッセイ</t>
    </rPh>
    <phoneticPr fontId="1"/>
  </si>
  <si>
    <t>良</t>
    <rPh sb="0" eb="1">
      <t>リョウ</t>
    </rPh>
    <phoneticPr fontId="1"/>
  </si>
  <si>
    <t>非</t>
    <rPh sb="0" eb="1">
      <t>ヒ</t>
    </rPh>
    <phoneticPr fontId="1"/>
  </si>
  <si>
    <t>再エネ100%化判定（竣工当初達成）</t>
    <rPh sb="0" eb="1">
      <t>サイ</t>
    </rPh>
    <rPh sb="7" eb="8">
      <t>カ</t>
    </rPh>
    <rPh sb="8" eb="10">
      <t>ハンテイ</t>
    </rPh>
    <rPh sb="11" eb="15">
      <t>シュンコウトウショ</t>
    </rPh>
    <rPh sb="15" eb="17">
      <t>タッセイ</t>
    </rPh>
    <phoneticPr fontId="1"/>
  </si>
  <si>
    <t>建物に使用する電気使用量の１００％を再エネにより賄うことを目指す措置の適用</t>
    <rPh sb="35" eb="37">
      <t>テキヨウ</t>
    </rPh>
    <phoneticPr fontId="1"/>
  </si>
  <si>
    <t>一括受電方式採用の有無</t>
    <rPh sb="0" eb="6">
      <t>イッカツジュデンホウシキ</t>
    </rPh>
    <rPh sb="6" eb="8">
      <t>サイヨウ</t>
    </rPh>
    <rPh sb="9" eb="11">
      <t>ウム</t>
    </rPh>
    <phoneticPr fontId="1"/>
  </si>
  <si>
    <t>設置基準量に対する比率</t>
    <rPh sb="0" eb="5">
      <t>セッチキジュンリョウ</t>
    </rPh>
    <rPh sb="6" eb="7">
      <t>タイ</t>
    </rPh>
    <rPh sb="9" eb="11">
      <t>ヒリツ</t>
    </rPh>
    <phoneticPr fontId="1"/>
  </si>
  <si>
    <t>　　　３　コミット先及びコミットの対象範囲が確認できる資料を添付すること。</t>
    <rPh sb="9" eb="10">
      <t>サキ</t>
    </rPh>
    <rPh sb="10" eb="11">
      <t>オヨ</t>
    </rPh>
    <rPh sb="17" eb="21">
      <t>タイショウハンイ</t>
    </rPh>
    <rPh sb="22" eb="24">
      <t>カクニン</t>
    </rPh>
    <rPh sb="27" eb="29">
      <t>シリョウ</t>
    </rPh>
    <rPh sb="30" eb="32">
      <t>テンプ</t>
    </rPh>
    <phoneticPr fontId="1"/>
  </si>
  <si>
    <t>　　　４　第三者イニシアティブ加盟以外の方法で取組を行っている場合、取組の具体的内容が分かる資料を添付すること。</t>
    <rPh sb="5" eb="8">
      <t>ダイサンシャ</t>
    </rPh>
    <rPh sb="15" eb="17">
      <t>カメイ</t>
    </rPh>
    <rPh sb="17" eb="19">
      <t>イガイ</t>
    </rPh>
    <rPh sb="20" eb="22">
      <t>ホウホウ</t>
    </rPh>
    <rPh sb="23" eb="25">
      <t>トリクミ</t>
    </rPh>
    <rPh sb="26" eb="27">
      <t>オコナ</t>
    </rPh>
    <rPh sb="31" eb="33">
      <t>バアイ</t>
    </rPh>
    <rPh sb="34" eb="36">
      <t>トリクミ</t>
    </rPh>
    <rPh sb="37" eb="42">
      <t>グタイテキナイヨウ</t>
    </rPh>
    <rPh sb="43" eb="44">
      <t>ワ</t>
    </rPh>
    <rPh sb="46" eb="48">
      <t>シリョウ</t>
    </rPh>
    <rPh sb="49" eb="51">
      <t>テンプ</t>
    </rPh>
    <phoneticPr fontId="1"/>
  </si>
  <si>
    <t>　　　２　竣工翌年度１年間の調達量（義務量）、調達量の増加等が分かる資料を添付すること。</t>
    <rPh sb="5" eb="10">
      <t>シュンコウヨクネンド</t>
    </rPh>
    <rPh sb="11" eb="13">
      <t>ネンカン</t>
    </rPh>
    <rPh sb="14" eb="17">
      <t>チョウタツリョウ</t>
    </rPh>
    <rPh sb="18" eb="21">
      <t>ギムリョウ</t>
    </rPh>
    <rPh sb="23" eb="26">
      <t>チョウタツリョウ</t>
    </rPh>
    <rPh sb="27" eb="29">
      <t>ゾウカ</t>
    </rPh>
    <rPh sb="29" eb="30">
      <t>トウ</t>
    </rPh>
    <rPh sb="31" eb="32">
      <t>ワ</t>
    </rPh>
    <rPh sb="34" eb="36">
      <t>シリョウ</t>
    </rPh>
    <rPh sb="37" eb="39">
      <t>テンプ</t>
    </rPh>
    <phoneticPr fontId="1"/>
  </si>
  <si>
    <t>備考　１　設備設置量（定格出力kW）は、「小数点以下第４位を切り捨て」で記入すること。</t>
    <rPh sb="0" eb="2">
      <t>ビコウ</t>
    </rPh>
    <rPh sb="5" eb="7">
      <t>セツビ</t>
    </rPh>
    <rPh sb="7" eb="9">
      <t>セッチ</t>
    </rPh>
    <rPh sb="9" eb="10">
      <t>リョウ</t>
    </rPh>
    <rPh sb="11" eb="13">
      <t>テイカク</t>
    </rPh>
    <rPh sb="13" eb="15">
      <t>シュツリョク</t>
    </rPh>
    <rPh sb="21" eb="24">
      <t>ショウスウテン</t>
    </rPh>
    <rPh sb="24" eb="26">
      <t>イカ</t>
    </rPh>
    <rPh sb="26" eb="27">
      <t>ダイ</t>
    </rPh>
    <rPh sb="28" eb="29">
      <t>イ</t>
    </rPh>
    <rPh sb="30" eb="31">
      <t>キ</t>
    </rPh>
    <rPh sb="32" eb="33">
      <t>ス</t>
    </rPh>
    <rPh sb="36" eb="38">
      <t>キニュウ</t>
    </rPh>
    <phoneticPr fontId="1"/>
  </si>
  <si>
    <t>　　　２　年間推定発電量（バイオマス設備等は所内消費電力量を除いた値）の算定の根拠が分かる資料を添付すること。</t>
    <phoneticPr fontId="1"/>
  </si>
  <si>
    <t>　　　３　年間推定熱利用量（バイオマス設備等は所内熱負荷分を除いた値）の算定の根拠が分かる資料を添付すること。</t>
    <phoneticPr fontId="1"/>
  </si>
  <si>
    <t>　　　４　自家消費率は、全量売電「0%」、全量自家消費「100%」と記載し、余剰売電の場合は計画値を記載すること。</t>
    <phoneticPr fontId="1"/>
  </si>
  <si>
    <r>
      <t>　　　７　</t>
    </r>
    <r>
      <rPr>
        <sz val="9"/>
        <rFont val="ＭＳ 明朝"/>
        <family val="1"/>
        <charset val="128"/>
      </rPr>
      <t>調達の継続期間</t>
    </r>
    <r>
      <rPr>
        <sz val="9"/>
        <rFont val="ＭＳ 明朝"/>
        <family val="1"/>
        <charset val="128"/>
      </rPr>
      <t>が分かる資料を添付すること。</t>
    </r>
    <rPh sb="5" eb="7">
      <t>チョウタツ</t>
    </rPh>
    <rPh sb="8" eb="12">
      <t>ケイゾクキカン</t>
    </rPh>
    <rPh sb="13" eb="14">
      <t>ワ</t>
    </rPh>
    <rPh sb="16" eb="18">
      <t>シリョウ</t>
    </rPh>
    <rPh sb="19" eb="21">
      <t>テンプ</t>
    </rPh>
    <phoneticPr fontId="1"/>
  </si>
  <si>
    <t>判定基準</t>
    <rPh sb="0" eb="4">
      <t>ハンテイキジュン</t>
    </rPh>
    <phoneticPr fontId="1"/>
  </si>
  <si>
    <t>再エネ調達・証書調達</t>
    <rPh sb="0" eb="1">
      <t>サイ</t>
    </rPh>
    <rPh sb="3" eb="5">
      <t>チョウタツ</t>
    </rPh>
    <rPh sb="6" eb="8">
      <t>ショウショ</t>
    </rPh>
    <rPh sb="8" eb="10">
      <t>チョウタツ</t>
    </rPh>
    <phoneticPr fontId="1"/>
  </si>
  <si>
    <t>達成率が
空欄の場合</t>
    <rPh sb="0" eb="3">
      <t>タッセイリツ</t>
    </rPh>
    <rPh sb="5" eb="7">
      <t>クウラン</t>
    </rPh>
    <rPh sb="8" eb="10">
      <t>バアイ</t>
    </rPh>
    <phoneticPr fontId="1"/>
  </si>
  <si>
    <t>一般送配電事業者から一定の条件を付されるなど、系統連系に一定の制約が生じる</t>
    <rPh sb="25" eb="27">
      <t>レンケイ</t>
    </rPh>
    <phoneticPr fontId="1"/>
  </si>
  <si>
    <t>例：高さが○○ｍを超える高層建築物のため。</t>
    <rPh sb="0" eb="1">
      <t>レイ</t>
    </rPh>
    <rPh sb="2" eb="3">
      <t>タカ</t>
    </rPh>
    <rPh sb="9" eb="10">
      <t>コ</t>
    </rPh>
    <rPh sb="12" eb="14">
      <t>コウソウ</t>
    </rPh>
    <rPh sb="14" eb="17">
      <t>ケンチクブツ</t>
    </rPh>
    <phoneticPr fontId="1"/>
  </si>
  <si>
    <t>（４）設置基準量に対する割合の算定</t>
    <rPh sb="3" eb="8">
      <t>セッチキジュンリョウ</t>
    </rPh>
    <rPh sb="9" eb="10">
      <t>タイ</t>
    </rPh>
    <rPh sb="12" eb="14">
      <t>ワリアイ</t>
    </rPh>
    <rPh sb="15" eb="17">
      <t>サンテイ</t>
    </rPh>
    <phoneticPr fontId="1"/>
  </si>
  <si>
    <t>特定建築物への電気供給量</t>
    <rPh sb="0" eb="2">
      <t>トクテイ</t>
    </rPh>
    <rPh sb="2" eb="5">
      <t>ケンチクブツ</t>
    </rPh>
    <rPh sb="7" eb="9">
      <t>デンキ</t>
    </rPh>
    <rPh sb="9" eb="11">
      <t>キョウキュウ</t>
    </rPh>
    <rPh sb="11" eb="12">
      <t>リョウ</t>
    </rPh>
    <phoneticPr fontId="1"/>
  </si>
  <si>
    <t>１３　設置基準量に対する割合の算定</t>
    <rPh sb="3" eb="5">
      <t>セッチ</t>
    </rPh>
    <rPh sb="5" eb="7">
      <t>キジュン</t>
    </rPh>
    <rPh sb="7" eb="8">
      <t>リョウ</t>
    </rPh>
    <rPh sb="9" eb="10">
      <t>タイ</t>
    </rPh>
    <rPh sb="12" eb="14">
      <t>ワリアイ</t>
    </rPh>
    <rPh sb="15" eb="17">
      <t>サンテイ</t>
    </rPh>
    <phoneticPr fontId="1"/>
  </si>
  <si>
    <t>調達量の合計</t>
    <rPh sb="0" eb="3">
      <t>チョウタツリョウ</t>
    </rPh>
    <rPh sb="4" eb="6">
      <t>ゴウケイ</t>
    </rPh>
    <phoneticPr fontId="1"/>
  </si>
  <si>
    <t>ｍ</t>
    <phoneticPr fontId="1"/>
  </si>
  <si>
    <t>＋</t>
    <phoneticPr fontId="1"/>
  </si>
  <si>
    <t>Ｃ</t>
    <phoneticPr fontId="1"/>
  </si>
  <si>
    <t>１４　一括受電による再エネ電力調達</t>
    <rPh sb="10" eb="11">
      <t>サイ</t>
    </rPh>
    <rPh sb="13" eb="15">
      <t>デンリョク</t>
    </rPh>
    <rPh sb="15" eb="17">
      <t>チョウタツ</t>
    </rPh>
    <phoneticPr fontId="1"/>
  </si>
  <si>
    <t>ｎ</t>
    <phoneticPr fontId="1"/>
  </si>
  <si>
    <t>Ｄ</t>
    <phoneticPr fontId="1"/>
  </si>
  <si>
    <t>％</t>
    <phoneticPr fontId="1"/>
  </si>
  <si>
    <t>『②＋③＋⑤or⑥』の設置基準量に対する割合計</t>
    <rPh sb="11" eb="16">
      <t>セッチキジュンリョウ</t>
    </rPh>
    <rPh sb="17" eb="18">
      <t>タイ</t>
    </rPh>
    <rPh sb="20" eb="22">
      <t>ワリアイ</t>
    </rPh>
    <rPh sb="22" eb="23">
      <t>ケイ</t>
    </rPh>
    <phoneticPr fontId="1"/>
  </si>
  <si>
    <t>『②＋③＋⑥』の設置基準量に対する割合計</t>
    <rPh sb="8" eb="13">
      <t>セッチキジュンリョウ</t>
    </rPh>
    <rPh sb="14" eb="15">
      <t>タイ</t>
    </rPh>
    <rPh sb="17" eb="19">
      <t>ワリアイ</t>
    </rPh>
    <rPh sb="19" eb="20">
      <t>ケイ</t>
    </rPh>
    <phoneticPr fontId="1"/>
  </si>
  <si>
    <t>『②＋③＋⑤』の設置基準量に対する割合計</t>
    <rPh sb="8" eb="13">
      <t>セッチキジュンリョウ</t>
    </rPh>
    <rPh sb="14" eb="15">
      <t>タイ</t>
    </rPh>
    <rPh sb="17" eb="19">
      <t>ワリアイ</t>
    </rPh>
    <rPh sb="19" eb="20">
      <t>ケイ</t>
    </rPh>
    <phoneticPr fontId="1"/>
  </si>
  <si>
    <t>１５　建物に使用する電気使用量の１００％を再エネにより賄うことを目指す措置</t>
    <rPh sb="3" eb="5">
      <t>タテモノ</t>
    </rPh>
    <rPh sb="6" eb="8">
      <t>シヨウ</t>
    </rPh>
    <rPh sb="10" eb="12">
      <t>デンキ</t>
    </rPh>
    <rPh sb="12" eb="15">
      <t>シヨウリョウ</t>
    </rPh>
    <rPh sb="21" eb="22">
      <t>サイ</t>
    </rPh>
    <rPh sb="27" eb="28">
      <t>マカナ</t>
    </rPh>
    <rPh sb="32" eb="34">
      <t>メザ</t>
    </rPh>
    <rPh sb="35" eb="37">
      <t>ソチ</t>
    </rPh>
    <phoneticPr fontId="1"/>
  </si>
  <si>
    <t>新規等の種別</t>
    <rPh sb="0" eb="3">
      <t>シンキトウ</t>
    </rPh>
    <rPh sb="4" eb="6">
      <t>シュベツ</t>
    </rPh>
    <phoneticPr fontId="1"/>
  </si>
  <si>
    <t>（２）発電所内で消費される電力の量を除いた年間推定発電量（年間送電端電力量）</t>
    <rPh sb="3" eb="5">
      <t>ハツデン</t>
    </rPh>
    <rPh sb="5" eb="6">
      <t>ショ</t>
    </rPh>
    <rPh sb="6" eb="7">
      <t>ナイ</t>
    </rPh>
    <rPh sb="8" eb="10">
      <t>ショウヒ</t>
    </rPh>
    <rPh sb="13" eb="15">
      <t>デンリョク</t>
    </rPh>
    <rPh sb="16" eb="17">
      <t>リョウ</t>
    </rPh>
    <rPh sb="18" eb="19">
      <t>ノゾ</t>
    </rPh>
    <rPh sb="21" eb="23">
      <t>ネンカン</t>
    </rPh>
    <rPh sb="23" eb="25">
      <t>スイテイ</t>
    </rPh>
    <rPh sb="25" eb="27">
      <t>ハツデン</t>
    </rPh>
    <rPh sb="27" eb="28">
      <t>リョウ</t>
    </rPh>
    <rPh sb="29" eb="34">
      <t>ネンカンソウデンタン</t>
    </rPh>
    <rPh sb="34" eb="37">
      <t>デンリョクリョウ</t>
    </rPh>
    <phoneticPr fontId="1"/>
  </si>
  <si>
    <t>（５）設置基準量に対する割合の算定</t>
    <rPh sb="3" eb="5">
      <t>セッチ</t>
    </rPh>
    <rPh sb="5" eb="7">
      <t>キジュン</t>
    </rPh>
    <rPh sb="7" eb="8">
      <t>リョウ</t>
    </rPh>
    <rPh sb="9" eb="10">
      <t>タイ</t>
    </rPh>
    <rPh sb="12" eb="14">
      <t>ワリアイ</t>
    </rPh>
    <rPh sb="15" eb="17">
      <t>サンテイ</t>
    </rPh>
    <phoneticPr fontId="1"/>
  </si>
  <si>
    <t>PPA判定</t>
    <rPh sb="3" eb="5">
      <t>ハンテイ</t>
    </rPh>
    <phoneticPr fontId="1"/>
  </si>
  <si>
    <t>（４）オフサイト設置時の要件確認</t>
    <rPh sb="8" eb="11">
      <t>セッチジ</t>
    </rPh>
    <rPh sb="12" eb="14">
      <t>ヨウケン</t>
    </rPh>
    <rPh sb="14" eb="16">
      <t>カクニン</t>
    </rPh>
    <phoneticPr fontId="1"/>
  </si>
  <si>
    <t>いずれかの設備がオフサイトPPAである</t>
    <rPh sb="5" eb="7">
      <t>セツビ</t>
    </rPh>
    <phoneticPr fontId="1"/>
  </si>
  <si>
    <t>はい</t>
    <phoneticPr fontId="1"/>
  </si>
  <si>
    <t>いいえ</t>
    <phoneticPr fontId="1"/>
  </si>
  <si>
    <t>いいえ</t>
    <phoneticPr fontId="1"/>
  </si>
  <si>
    <t>　　ア　発電設備が再エネ特措法（FIT制度 又は FIP制度）の認定設備である。</t>
    <rPh sb="9" eb="10">
      <t>サイ</t>
    </rPh>
    <rPh sb="12" eb="15">
      <t>トクソホウ</t>
    </rPh>
    <rPh sb="32" eb="34">
      <t>ニンテイ</t>
    </rPh>
    <rPh sb="34" eb="36">
      <t>セツビ</t>
    </rPh>
    <phoneticPr fontId="1"/>
  </si>
  <si>
    <t>　　イ　供給方式が"PPA"の場合</t>
    <rPh sb="15" eb="17">
      <t>バアイ</t>
    </rPh>
    <phoneticPr fontId="1"/>
  </si>
  <si>
    <t>　　　・備考６（１）の相対契約である。</t>
    <rPh sb="11" eb="15">
      <t>アイタイケイヤク</t>
    </rPh>
    <phoneticPr fontId="1"/>
  </si>
  <si>
    <t>　　　・備考６（２）又は（３）の固定価格による契約である。</t>
    <rPh sb="10" eb="11">
      <t>マタ</t>
    </rPh>
    <rPh sb="16" eb="20">
      <t>コテイカカク</t>
    </rPh>
    <rPh sb="23" eb="25">
      <t>ケイヤク</t>
    </rPh>
    <phoneticPr fontId="1"/>
  </si>
  <si>
    <t>　　　・備考６（４）の長期契約である。</t>
    <rPh sb="11" eb="13">
      <t>チョウキ</t>
    </rPh>
    <rPh sb="13" eb="15">
      <t>ケイヤク</t>
    </rPh>
    <phoneticPr fontId="1"/>
  </si>
  <si>
    <t>オフサイト</t>
    <phoneticPr fontId="1"/>
  </si>
  <si>
    <t>オフサイト設置の選択</t>
    <rPh sb="5" eb="7">
      <t>セッチ</t>
    </rPh>
    <rPh sb="8" eb="10">
      <t>センタク</t>
    </rPh>
    <phoneticPr fontId="1"/>
  </si>
  <si>
    <t xml:space="preserve">  </t>
    <phoneticPr fontId="1"/>
  </si>
  <si>
    <t>Ａ選択</t>
    <rPh sb="1" eb="3">
      <t>センタク</t>
    </rPh>
    <phoneticPr fontId="1"/>
  </si>
  <si>
    <t>オンサイト</t>
    <phoneticPr fontId="1"/>
  </si>
  <si>
    <t>一括受電（＋調達）</t>
    <rPh sb="0" eb="2">
      <t>イッカツ</t>
    </rPh>
    <rPh sb="2" eb="4">
      <t>ジュデン</t>
    </rPh>
    <rPh sb="6" eb="8">
      <t>チョウタツ</t>
    </rPh>
    <phoneticPr fontId="1"/>
  </si>
  <si>
    <t>Ｋ選択</t>
    <rPh sb="1" eb="3">
      <t>センタク</t>
    </rPh>
    <phoneticPr fontId="1"/>
  </si>
  <si>
    <t>Ｌ要件・判定</t>
    <rPh sb="1" eb="3">
      <t>ヨウケン</t>
    </rPh>
    <rPh sb="4" eb="6">
      <t>ハンテイ</t>
    </rPh>
    <phoneticPr fontId="1"/>
  </si>
  <si>
    <t>一括受電＋オフサイト（＋調達）</t>
    <rPh sb="0" eb="2">
      <t>イッカツ</t>
    </rPh>
    <rPh sb="2" eb="4">
      <t>ジュデン</t>
    </rPh>
    <rPh sb="12" eb="14">
      <t>チョウタツ</t>
    </rPh>
    <phoneticPr fontId="1"/>
  </si>
  <si>
    <t>PPA時の3要件を満たす</t>
    <rPh sb="3" eb="4">
      <t>ジ</t>
    </rPh>
    <rPh sb="6" eb="8">
      <t>ヨウケン</t>
    </rPh>
    <rPh sb="9" eb="10">
      <t>ミ</t>
    </rPh>
    <phoneticPr fontId="1"/>
  </si>
  <si>
    <t>再エネ・証書調達＋オフサイト</t>
    <rPh sb="0" eb="1">
      <t>サイ</t>
    </rPh>
    <rPh sb="4" eb="6">
      <t>ショウショ</t>
    </rPh>
    <rPh sb="6" eb="8">
      <t>チョウタツ</t>
    </rPh>
    <phoneticPr fontId="1"/>
  </si>
  <si>
    <t>Ｍ選択</t>
    <rPh sb="1" eb="3">
      <t>センタク</t>
    </rPh>
    <phoneticPr fontId="1"/>
  </si>
  <si>
    <t>再エネ100%化（＋調達）</t>
    <rPh sb="0" eb="1">
      <t>サイ</t>
    </rPh>
    <rPh sb="7" eb="8">
      <t>カ</t>
    </rPh>
    <rPh sb="10" eb="12">
      <t>チョウタツ</t>
    </rPh>
    <phoneticPr fontId="1"/>
  </si>
  <si>
    <t>再エネ100%化＋一括受電（＋調達）</t>
    <rPh sb="9" eb="11">
      <t>イッカツ</t>
    </rPh>
    <rPh sb="11" eb="13">
      <t>ジュデン</t>
    </rPh>
    <rPh sb="15" eb="17">
      <t>チョウタツ</t>
    </rPh>
    <phoneticPr fontId="1"/>
  </si>
  <si>
    <t>Ｐ選択</t>
    <rPh sb="1" eb="3">
      <t>センタク</t>
    </rPh>
    <phoneticPr fontId="1"/>
  </si>
  <si>
    <t>再エネ小売電気の調達又は再エネ証書の調達に取り組む</t>
    <phoneticPr fontId="1"/>
  </si>
  <si>
    <t>特定建築物及びその敷地に太陽光発電設備等が設置が困難な理由がある（再エネ１００％化以外の物理的な理由）</t>
    <rPh sb="33" eb="34">
      <t>サイ</t>
    </rPh>
    <rPh sb="40" eb="41">
      <t>カ</t>
    </rPh>
    <rPh sb="41" eb="43">
      <t>イガイ</t>
    </rPh>
    <rPh sb="44" eb="47">
      <t>ブツリテキ</t>
    </rPh>
    <rPh sb="48" eb="50">
      <t>リユウ</t>
    </rPh>
    <phoneticPr fontId="1"/>
  </si>
  <si>
    <t>再ｴﾈ100%化</t>
    <rPh sb="0" eb="1">
      <t>サイ</t>
    </rPh>
    <rPh sb="7" eb="8">
      <t>カ</t>
    </rPh>
    <phoneticPr fontId="1"/>
  </si>
  <si>
    <t>各手法の選択肢</t>
    <rPh sb="0" eb="3">
      <t>カクシュホウ</t>
    </rPh>
    <rPh sb="4" eb="7">
      <t>センタクシ</t>
    </rPh>
    <phoneticPr fontId="1"/>
  </si>
  <si>
    <t>各種要件</t>
    <rPh sb="0" eb="4">
      <t>カクシュヨウケン</t>
    </rPh>
    <phoneticPr fontId="1"/>
  </si>
  <si>
    <t>一括受電</t>
    <rPh sb="0" eb="4">
      <t>イッカツジュデン</t>
    </rPh>
    <phoneticPr fontId="1"/>
  </si>
  <si>
    <t>再ｴﾈ・証書調達</t>
    <rPh sb="0" eb="1">
      <t>サイ</t>
    </rPh>
    <rPh sb="4" eb="6">
      <t>ショウショ</t>
    </rPh>
    <rPh sb="6" eb="8">
      <t>チョウタツ</t>
    </rPh>
    <phoneticPr fontId="1"/>
  </si>
  <si>
    <t>オフサイト</t>
    <phoneticPr fontId="1"/>
  </si>
  <si>
    <t>困難な理由</t>
    <phoneticPr fontId="1"/>
  </si>
  <si>
    <t>竣工時又は将来に達成</t>
    <phoneticPr fontId="1"/>
  </si>
  <si>
    <t>要件（４個）</t>
    <rPh sb="0" eb="2">
      <t>ヨウケン</t>
    </rPh>
    <rPh sb="4" eb="5">
      <t>コ</t>
    </rPh>
    <phoneticPr fontId="1"/>
  </si>
  <si>
    <t>継続性＋追加性</t>
    <rPh sb="0" eb="3">
      <t>ケイゾクセイ</t>
    </rPh>
    <rPh sb="4" eb="7">
      <t>ツイカセイ</t>
    </rPh>
    <phoneticPr fontId="1"/>
  </si>
  <si>
    <t>困難な理由</t>
    <rPh sb="0" eb="2">
      <t>コンナン</t>
    </rPh>
    <rPh sb="3" eb="5">
      <t>リユウ</t>
    </rPh>
    <phoneticPr fontId="1"/>
  </si>
  <si>
    <t>認定設備</t>
    <rPh sb="0" eb="4">
      <t>ニンテイセツビ</t>
    </rPh>
    <phoneticPr fontId="1"/>
  </si>
  <si>
    <t>追加性＋継続性</t>
    <rPh sb="0" eb="3">
      <t>ツイカセイ</t>
    </rPh>
    <rPh sb="4" eb="7">
      <t>ケイゾクセイ</t>
    </rPh>
    <phoneticPr fontId="1"/>
  </si>
  <si>
    <t>PPAである</t>
    <phoneticPr fontId="1"/>
  </si>
  <si>
    <t>再エネ100%化＋一括受電（＋調達）＋オフサイト</t>
    <rPh sb="9" eb="11">
      <t>イッカツ</t>
    </rPh>
    <rPh sb="11" eb="13">
      <t>ジュデン</t>
    </rPh>
    <rPh sb="15" eb="17">
      <t>チョウタツ</t>
    </rPh>
    <phoneticPr fontId="1"/>
  </si>
  <si>
    <t>Ｄ要件・判定
（ｵﾌｻｲﾄ）</t>
    <rPh sb="1" eb="3">
      <t>ヨウケン</t>
    </rPh>
    <rPh sb="4" eb="6">
      <t>ハンテイ</t>
    </rPh>
    <phoneticPr fontId="1"/>
  </si>
  <si>
    <t>Ｃ要件・判定
（一括受電）</t>
    <rPh sb="1" eb="3">
      <t>ヨウケン</t>
    </rPh>
    <rPh sb="8" eb="12">
      <t>イッカツジュデン</t>
    </rPh>
    <phoneticPr fontId="1"/>
  </si>
  <si>
    <t>Ｅ選択</t>
    <rPh sb="1" eb="3">
      <t>センタク</t>
    </rPh>
    <phoneticPr fontId="1"/>
  </si>
  <si>
    <t>Ｇ要件・判定
（一括受電）</t>
    <rPh sb="1" eb="3">
      <t>ヨウケン</t>
    </rPh>
    <rPh sb="8" eb="12">
      <t>イッカツジュデン</t>
    </rPh>
    <phoneticPr fontId="1"/>
  </si>
  <si>
    <t>Ｘ要件・判定</t>
    <rPh sb="1" eb="3">
      <t>ヨウケン</t>
    </rPh>
    <rPh sb="4" eb="6">
      <t>ハンテイ</t>
    </rPh>
    <phoneticPr fontId="1"/>
  </si>
  <si>
    <t>Ｈ選択</t>
    <rPh sb="1" eb="3">
      <t>センタク</t>
    </rPh>
    <phoneticPr fontId="1"/>
  </si>
  <si>
    <t>再エネ100%化（＋調達）＋オフサイト</t>
    <phoneticPr fontId="1"/>
  </si>
  <si>
    <t>Ｊ要件・判定
（ｵﾌｻｲﾄ）</t>
    <rPh sb="1" eb="3">
      <t>ヨウケン</t>
    </rPh>
    <phoneticPr fontId="1"/>
  </si>
  <si>
    <t>Ｏ要件・判定
(オフサイト)</t>
    <rPh sb="1" eb="3">
      <t>ヨウケン</t>
    </rPh>
    <rPh sb="4" eb="6">
      <t>ハンテイ</t>
    </rPh>
    <phoneticPr fontId="1"/>
  </si>
  <si>
    <t>Ｒ要件・判定
(オフサイト)</t>
    <rPh sb="1" eb="3">
      <t>ヨウケン</t>
    </rPh>
    <rPh sb="4" eb="6">
      <t>ハンテイ</t>
    </rPh>
    <phoneticPr fontId="1"/>
  </si>
  <si>
    <t>Ｓ選択</t>
    <rPh sb="1" eb="3">
      <t>センタク</t>
    </rPh>
    <phoneticPr fontId="1"/>
  </si>
  <si>
    <t>Ｔ要件・判定</t>
    <rPh sb="1" eb="3">
      <t>ヨウケン</t>
    </rPh>
    <rPh sb="4" eb="6">
      <t>ハンテイ</t>
    </rPh>
    <phoneticPr fontId="1"/>
  </si>
  <si>
    <t>Ｕ選択</t>
    <rPh sb="1" eb="3">
      <t>センタク</t>
    </rPh>
    <phoneticPr fontId="1"/>
  </si>
  <si>
    <t>Ｖ要件・判定</t>
    <rPh sb="1" eb="3">
      <t>ヨウケン</t>
    </rPh>
    <rPh sb="4" eb="6">
      <t>ハンテイ</t>
    </rPh>
    <phoneticPr fontId="1"/>
  </si>
  <si>
    <t>Ｗ選択</t>
    <rPh sb="1" eb="3">
      <t>センタク</t>
    </rPh>
    <phoneticPr fontId="1"/>
  </si>
  <si>
    <t>Ｙ要件・判定</t>
    <rPh sb="1" eb="3">
      <t>ヨウケン</t>
    </rPh>
    <rPh sb="4" eb="6">
      <t>ハンテイ</t>
    </rPh>
    <phoneticPr fontId="1"/>
  </si>
  <si>
    <t>Ｉ要件・判定
（再ｴﾈ100%）</t>
    <rPh sb="1" eb="3">
      <t>ヨウケン</t>
    </rPh>
    <rPh sb="8" eb="9">
      <t>サイ</t>
    </rPh>
    <phoneticPr fontId="1"/>
  </si>
  <si>
    <t>Ｆ要件・判定
（再ｴﾈ100%）</t>
    <rPh sb="1" eb="3">
      <t>ヨウケン</t>
    </rPh>
    <rPh sb="8" eb="9">
      <t>サイ</t>
    </rPh>
    <phoneticPr fontId="1"/>
  </si>
  <si>
    <t>Ｂ要件・判定
（再ｴﾈ100%）</t>
    <rPh sb="1" eb="3">
      <t>ヨウケン</t>
    </rPh>
    <rPh sb="8" eb="9">
      <t>サイ</t>
    </rPh>
    <phoneticPr fontId="1"/>
  </si>
  <si>
    <t>Ｎ要件・判定
（一括受電）</t>
    <rPh sb="1" eb="3">
      <t>ヨウケン</t>
    </rPh>
    <rPh sb="8" eb="12">
      <t>イッカツジュデン</t>
    </rPh>
    <phoneticPr fontId="1"/>
  </si>
  <si>
    <t>Ｑ要件・判定
（調達）</t>
    <rPh sb="1" eb="3">
      <t>ヨウケン</t>
    </rPh>
    <rPh sb="8" eb="10">
      <t>チョウタツ</t>
    </rPh>
    <phoneticPr fontId="1"/>
  </si>
  <si>
    <t>再エネ電気の100％化計画を公に約している</t>
    <rPh sb="0" eb="1">
      <t>サイ</t>
    </rPh>
    <rPh sb="3" eb="5">
      <t>デンキ</t>
    </rPh>
    <rPh sb="10" eb="13">
      <t>カケイカク</t>
    </rPh>
    <rPh sb="14" eb="15">
      <t>オオヤケ</t>
    </rPh>
    <rPh sb="16" eb="17">
      <t>ヤク</t>
    </rPh>
    <phoneticPr fontId="1"/>
  </si>
  <si>
    <t>公に約す</t>
    <rPh sb="0" eb="1">
      <t>オオヤケ</t>
    </rPh>
    <rPh sb="2" eb="3">
      <t>ヤク</t>
    </rPh>
    <phoneticPr fontId="1"/>
  </si>
  <si>
    <t>相対・長期・固定価格</t>
    <rPh sb="0" eb="2">
      <t>アイタイ</t>
    </rPh>
    <rPh sb="3" eb="5">
      <t>チョウキ</t>
    </rPh>
    <rPh sb="6" eb="10">
      <t>コテイカカク</t>
    </rPh>
    <phoneticPr fontId="1"/>
  </si>
  <si>
    <t>○この様式（Excel版）は将来予告なしに変更することがあります。</t>
    <rPh sb="3" eb="5">
      <t>ヨウシキ</t>
    </rPh>
    <rPh sb="11" eb="12">
      <t>バン</t>
    </rPh>
    <rPh sb="14" eb="16">
      <t>ショウライ</t>
    </rPh>
    <rPh sb="16" eb="18">
      <t>ヨコク</t>
    </rPh>
    <rPh sb="21" eb="23">
      <t>ヘンコウ</t>
    </rPh>
    <phoneticPr fontId="1"/>
  </si>
  <si>
    <t>◎再生可能エネルギー調達計画書（Excel版）使用上の注意</t>
    <rPh sb="1" eb="5">
      <t>サイセイカノウ</t>
    </rPh>
    <rPh sb="10" eb="15">
      <t>チョウタツケイカクショ</t>
    </rPh>
    <rPh sb="21" eb="22">
      <t>バン</t>
    </rPh>
    <rPh sb="23" eb="26">
      <t>シヨウジョウ</t>
    </rPh>
    <rPh sb="27" eb="29">
      <t>チュウイ</t>
    </rPh>
    <phoneticPr fontId="1"/>
  </si>
  <si>
    <t>○不明点等ありましたら、川崎市 環境局 脱炭素戦略推進室（044-200-2088）までご連絡をお願いします。</t>
    <rPh sb="1" eb="5">
      <t>フメイテントウ</t>
    </rPh>
    <rPh sb="12" eb="15">
      <t>カワサキシ</t>
    </rPh>
    <rPh sb="16" eb="19">
      <t>カンキョウキョク</t>
    </rPh>
    <rPh sb="20" eb="28">
      <t>ダツタンソセンリャクスイシンシツ</t>
    </rPh>
    <rPh sb="45" eb="47">
      <t>レンラク</t>
    </rPh>
    <rPh sb="49" eb="50">
      <t>ネガ</t>
    </rPh>
    <phoneticPr fontId="1"/>
  </si>
  <si>
    <t>○本様式（Excel版）は、届出書類等の作成支援ツールとなります。</t>
    <rPh sb="1" eb="2">
      <t>ホン</t>
    </rPh>
    <rPh sb="2" eb="4">
      <t>ヨウシキ</t>
    </rPh>
    <rPh sb="10" eb="11">
      <t>バン</t>
    </rPh>
    <rPh sb="14" eb="18">
      <t>トドケデショルイ</t>
    </rPh>
    <rPh sb="18" eb="19">
      <t>トウ</t>
    </rPh>
    <rPh sb="20" eb="22">
      <t>サクセイ</t>
    </rPh>
    <rPh sb="22" eb="24">
      <t>シエン</t>
    </rPh>
    <phoneticPr fontId="1"/>
  </si>
  <si>
    <t>　自動計算結果等の正誤については、必ず使用者にてご確認をお願いします。</t>
    <rPh sb="1" eb="3">
      <t>ジドウ</t>
    </rPh>
    <rPh sb="9" eb="11">
      <t>セイゴ</t>
    </rPh>
    <rPh sb="17" eb="18">
      <t>カナラ</t>
    </rPh>
    <rPh sb="19" eb="22">
      <t>シヨウシャ</t>
    </rPh>
    <rPh sb="25" eb="27">
      <t>カクニン</t>
    </rPh>
    <rPh sb="29" eb="30">
      <t>ネガ</t>
    </rPh>
    <phoneticPr fontId="1"/>
  </si>
  <si>
    <t>一括受電事業者(小売電気事業者)の名称</t>
    <rPh sb="17" eb="19">
      <t>メイショウ</t>
    </rPh>
    <phoneticPr fontId="1"/>
  </si>
  <si>
    <t>※入力セル以外は編集できないようになっています。</t>
    <rPh sb="1" eb="3">
      <t>ニュウリョク</t>
    </rPh>
    <rPh sb="5" eb="7">
      <t>イガイ</t>
    </rPh>
    <rPh sb="8" eb="10">
      <t>ヘンシュウ</t>
    </rPh>
    <phoneticPr fontId="1"/>
  </si>
  <si>
    <t>　　　９　工事完了届提出までに変更等が発生した場合は、修正し、再度提出すること。</t>
    <rPh sb="5" eb="12">
      <t>コウジカンリョウトドケテイシュツ</t>
    </rPh>
    <rPh sb="15" eb="18">
      <t>ヘンコウナド</t>
    </rPh>
    <rPh sb="19" eb="21">
      <t>ハッセイ</t>
    </rPh>
    <rPh sb="23" eb="25">
      <t>バアイ</t>
    </rPh>
    <rPh sb="27" eb="29">
      <t>シュウセイ</t>
    </rPh>
    <rPh sb="31" eb="33">
      <t>サイド</t>
    </rPh>
    <rPh sb="33" eb="35">
      <t>テイシュツ</t>
    </rPh>
    <phoneticPr fontId="1"/>
  </si>
  <si>
    <t>　　　８　継続性要件（再エネ小売電気又は再エネ証書の調達を20年以上行うこと）を確認できる計画書等を添付すること。</t>
    <rPh sb="5" eb="7">
      <t>ケイゾク</t>
    </rPh>
    <rPh sb="11" eb="12">
      <t>サイ</t>
    </rPh>
    <rPh sb="14" eb="18">
      <t>コウリデンキ</t>
    </rPh>
    <rPh sb="18" eb="19">
      <t>マタ</t>
    </rPh>
    <rPh sb="20" eb="21">
      <t>サイ</t>
    </rPh>
    <rPh sb="23" eb="25">
      <t>ショウショ</t>
    </rPh>
    <rPh sb="26" eb="28">
      <t>チョウタツ</t>
    </rPh>
    <rPh sb="34" eb="35">
      <t>オコナ</t>
    </rPh>
    <rPh sb="40" eb="42">
      <t>カクニン</t>
    </rPh>
    <rPh sb="45" eb="48">
      <t>ケイカクショ</t>
    </rPh>
    <rPh sb="48" eb="49">
      <t>トウ</t>
    </rPh>
    <rPh sb="50" eb="52">
      <t>テンプ</t>
    </rPh>
    <phoneticPr fontId="1"/>
  </si>
  <si>
    <t>自己宣言等</t>
    <rPh sb="0" eb="4">
      <t>ジコセンゲン</t>
    </rPh>
    <rPh sb="4" eb="5">
      <t>トウ</t>
    </rPh>
    <phoneticPr fontId="1"/>
  </si>
  <si>
    <t>例：プレスリリース等による公表</t>
    <phoneticPr fontId="1"/>
  </si>
  <si>
    <t>（４）自己宣言、第三者イニシアティブ加盟以外の方法で積極的取組を行っている場合※</t>
    <rPh sb="3" eb="5">
      <t>ジコ</t>
    </rPh>
    <rPh sb="5" eb="7">
      <t>センゲン</t>
    </rPh>
    <rPh sb="8" eb="11">
      <t>ダイサンシャ</t>
    </rPh>
    <rPh sb="18" eb="20">
      <t>カメイ</t>
    </rPh>
    <rPh sb="20" eb="22">
      <t>イガイ</t>
    </rPh>
    <rPh sb="23" eb="25">
      <t>ホウホウ</t>
    </rPh>
    <rPh sb="26" eb="29">
      <t>セッキョクテキ</t>
    </rPh>
    <rPh sb="29" eb="31">
      <t>トリクミ</t>
    </rPh>
    <rPh sb="32" eb="33">
      <t>オコナ</t>
    </rPh>
    <rPh sb="37" eb="39">
      <t>バアイ</t>
    </rPh>
    <phoneticPr fontId="1"/>
  </si>
  <si>
    <t>〇変更履歴</t>
    <rPh sb="1" eb="3">
      <t>ヘンコウ</t>
    </rPh>
    <rPh sb="3" eb="5">
      <t>リレキ</t>
    </rPh>
    <phoneticPr fontId="1"/>
  </si>
  <si>
    <t>・L15～L19を自動入力セルとし、Q15～Q19を入力セルとした</t>
    <phoneticPr fontId="1"/>
  </si>
  <si>
    <t>②オンサイト設置</t>
    <rPh sb="6" eb="8">
      <t>セッチ</t>
    </rPh>
    <phoneticPr fontId="1"/>
  </si>
  <si>
    <t>・Q10セル、B12セルの文言修正</t>
    <phoneticPr fontId="1"/>
  </si>
  <si>
    <t>Q10セル、B12セルの文言修正</t>
  </si>
  <si>
    <t>変更日</t>
    <rPh sb="0" eb="3">
      <t>ヘンコウビ</t>
    </rPh>
    <phoneticPr fontId="1"/>
  </si>
  <si>
    <t>シート名</t>
    <rPh sb="3" eb="4">
      <t>メイ</t>
    </rPh>
    <phoneticPr fontId="1"/>
  </si>
  <si>
    <t>変更概要</t>
    <rPh sb="0" eb="2">
      <t>ヘンコウ</t>
    </rPh>
    <rPh sb="2" eb="4">
      <t>ガイヨウ</t>
    </rPh>
    <phoneticPr fontId="1"/>
  </si>
  <si>
    <t>表紙</t>
    <rPh sb="0" eb="2">
      <t>ヒョウシ</t>
    </rPh>
    <phoneticPr fontId="1"/>
  </si>
  <si>
    <t>・AE12の端数処理について修正</t>
    <rPh sb="6" eb="8">
      <t>ハスウ</t>
    </rPh>
    <rPh sb="8" eb="10">
      <t>ショリ</t>
    </rPh>
    <rPh sb="14" eb="16">
      <t>シュウセイ</t>
    </rPh>
    <phoneticPr fontId="1"/>
  </si>
  <si>
    <t>⑦再エネ・証書調達</t>
    <rPh sb="1" eb="2">
      <t>サイ</t>
    </rPh>
    <rPh sb="5" eb="7">
      <t>ショウショ</t>
    </rPh>
    <rPh sb="7" eb="9">
      <t>チョウタツ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</si>
</sst>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quot;kWh&quot;"/>
    <numFmt numFmtId="177" formatCode="#,##0&quot;kW&quot;"/>
    <numFmt numFmtId="178" formatCode="#,##0&quot;MJ&quot;"/>
    <numFmt numFmtId="179" formatCode="0.00_ "/>
    <numFmt numFmtId="180" formatCode="#,##0_ "/>
    <numFmt numFmtId="181" formatCode="#,##0.00_ "/>
    <numFmt numFmtId="182" formatCode="0_ "/>
    <numFmt numFmtId="183" formatCode="#,##0_);[Red]\(#,##0\)"/>
    <numFmt numFmtId="184" formatCode="#,##0.000&quot;kW&quot;"/>
    <numFmt numFmtId="185" formatCode="#,##0.000_ "/>
    <numFmt numFmtId="186" formatCode="#,##0.000_);[Red]\(#,##0.000\)"/>
    <numFmt numFmtId="187" formatCode="0.0_ "/>
    <numFmt numFmtId="188" formatCode="0.0%"/>
    <numFmt numFmtId="189" formatCode="0&quot;%&quot;"/>
  </numFmts>
  <fonts count="22">
    <font>
      <sz val="11"/>
      <color theme="1"/>
      <name val="游ゴシック"/>
      <family val="2"/>
      <scheme val="minor"/>
    </font>
    <font>
      <sz val="6"/>
      <name val="游ゴシック"/>
      <family val="3"/>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vertAlign val="superscript"/>
      <sz val="10"/>
      <color theme="1"/>
      <name val="ＭＳ 明朝"/>
      <family val="1"/>
      <charset val="128"/>
    </font>
    <font>
      <sz val="10"/>
      <color rgb="FF00B0F0"/>
      <name val="ＭＳ 明朝"/>
      <family val="1"/>
      <charset val="128"/>
    </font>
    <font>
      <sz val="10"/>
      <name val="ＭＳ 明朝"/>
      <family val="1"/>
      <charset val="128"/>
    </font>
    <font>
      <sz val="10"/>
      <color rgb="FFFF0000"/>
      <name val="ＭＳ 明朝"/>
      <family val="1"/>
      <charset val="128"/>
    </font>
    <font>
      <sz val="10"/>
      <color theme="1"/>
      <name val="ＭＳ ゴシック"/>
      <family val="3"/>
      <charset val="128"/>
    </font>
    <font>
      <strike/>
      <sz val="10"/>
      <color rgb="FFFF0000"/>
      <name val="ＭＳ 明朝"/>
      <family val="1"/>
      <charset val="128"/>
    </font>
    <font>
      <b/>
      <sz val="9"/>
      <color indexed="81"/>
      <name val="MS P ゴシック"/>
      <family val="3"/>
      <charset val="128"/>
    </font>
    <font>
      <sz val="14"/>
      <color theme="1"/>
      <name val="ＭＳ 明朝"/>
      <family val="1"/>
      <charset val="128"/>
    </font>
    <font>
      <sz val="9"/>
      <color rgb="FFFF0000"/>
      <name val="ＭＳ 明朝"/>
      <family val="1"/>
      <charset val="128"/>
    </font>
    <font>
      <b/>
      <sz val="10"/>
      <color theme="1"/>
      <name val="ＭＳ 明朝"/>
      <family val="1"/>
      <charset val="128"/>
    </font>
    <font>
      <b/>
      <sz val="10"/>
      <color theme="1"/>
      <name val="ＭＳ ゴシック"/>
      <family val="3"/>
      <charset val="128"/>
    </font>
    <font>
      <sz val="11"/>
      <color rgb="FFFF0000"/>
      <name val="游ゴシック"/>
      <family val="2"/>
      <scheme val="minor"/>
    </font>
    <font>
      <vertAlign val="subscript"/>
      <sz val="10"/>
      <color theme="1"/>
      <name val="ＭＳ 明朝"/>
      <family val="1"/>
      <charset val="128"/>
    </font>
    <font>
      <vertAlign val="subscript"/>
      <sz val="12"/>
      <color theme="1"/>
      <name val="ＭＳ 明朝"/>
      <family val="1"/>
      <charset val="128"/>
    </font>
    <font>
      <b/>
      <vertAlign val="superscript"/>
      <sz val="10"/>
      <color theme="1"/>
      <name val="ＭＳ ゴシック"/>
      <family val="3"/>
      <charset val="128"/>
    </font>
    <font>
      <sz val="9"/>
      <name val="ＭＳ 明朝"/>
      <family val="1"/>
      <charset val="128"/>
    </font>
    <font>
      <sz val="9.3000000000000007"/>
      <color theme="1"/>
      <name val="ＭＳ 明朝"/>
      <family val="1"/>
      <charset val="128"/>
    </font>
  </fonts>
  <fills count="7">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rgb="FFFFD5E6"/>
        <bgColor indexed="64"/>
      </patternFill>
    </fill>
    <fill>
      <patternFill patternType="solid">
        <fgColor rgb="FFE1FFE1"/>
        <bgColor indexed="64"/>
      </patternFill>
    </fill>
    <fill>
      <patternFill patternType="solid">
        <fgColor theme="7"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auto="1"/>
      </right>
      <top/>
      <bottom style="medium">
        <color indexed="64"/>
      </bottom>
      <diagonal/>
    </border>
    <border>
      <left/>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diagonalUp="1">
      <left style="thin">
        <color indexed="64"/>
      </left>
      <right style="thin">
        <color indexed="64"/>
      </right>
      <top style="medium">
        <color indexed="64"/>
      </top>
      <bottom style="medium">
        <color indexed="64"/>
      </bottom>
      <diagonal style="hair">
        <color indexed="64"/>
      </diagonal>
    </border>
    <border>
      <left/>
      <right style="thin">
        <color indexed="64"/>
      </right>
      <top style="medium">
        <color indexed="64"/>
      </top>
      <bottom/>
      <diagonal/>
    </border>
    <border>
      <left/>
      <right style="medium">
        <color indexed="64"/>
      </right>
      <top style="medium">
        <color indexed="64"/>
      </top>
      <bottom/>
      <diagonal/>
    </border>
    <border diagonalUp="1">
      <left style="thin">
        <color indexed="64"/>
      </left>
      <right/>
      <top style="medium">
        <color indexed="64"/>
      </top>
      <bottom style="medium">
        <color indexed="64"/>
      </bottom>
      <diagonal style="hair">
        <color indexed="64"/>
      </diagonal>
    </border>
    <border diagonalUp="1">
      <left/>
      <right/>
      <top style="medium">
        <color indexed="64"/>
      </top>
      <bottom style="medium">
        <color indexed="64"/>
      </bottom>
      <diagonal style="hair">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style="medium">
        <color indexed="64"/>
      </right>
      <top style="medium">
        <color indexed="64"/>
      </top>
      <bottom style="medium">
        <color indexed="64"/>
      </bottom>
      <diagonal style="hair">
        <color indexed="64"/>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hair">
        <color auto="1"/>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style="dotted">
        <color auto="1"/>
      </right>
      <top style="double">
        <color auto="1"/>
      </top>
      <bottom style="double">
        <color auto="1"/>
      </bottom>
      <diagonal/>
    </border>
    <border>
      <left style="dotted">
        <color auto="1"/>
      </left>
      <right style="double">
        <color auto="1"/>
      </right>
      <top style="double">
        <color auto="1"/>
      </top>
      <bottom style="double">
        <color auto="1"/>
      </bottom>
      <diagonal/>
    </border>
    <border>
      <left style="thin">
        <color indexed="64"/>
      </left>
      <right style="thin">
        <color indexed="64"/>
      </right>
      <top/>
      <bottom style="thin">
        <color indexed="64"/>
      </bottom>
      <diagonal/>
    </border>
    <border>
      <left style="double">
        <color auto="1"/>
      </left>
      <right style="double">
        <color auto="1"/>
      </right>
      <top style="double">
        <color auto="1"/>
      </top>
      <bottom style="double">
        <color auto="1"/>
      </bottom>
      <diagonal/>
    </border>
    <border>
      <left style="thin">
        <color indexed="64"/>
      </left>
      <right style="thin">
        <color indexed="64"/>
      </right>
      <top/>
      <bottom/>
      <diagonal/>
    </border>
  </borders>
  <cellStyleXfs count="1">
    <xf numFmtId="0" fontId="0" fillId="0" borderId="0"/>
  </cellStyleXfs>
  <cellXfs count="638">
    <xf numFmtId="0" fontId="0" fillId="0" borderId="0" xfId="0"/>
    <xf numFmtId="0" fontId="2" fillId="0" borderId="12" xfId="0" applyFont="1" applyBorder="1" applyAlignment="1">
      <alignment horizontal="right"/>
    </xf>
    <xf numFmtId="0" fontId="2" fillId="0" borderId="0" xfId="0" applyFont="1" applyBorder="1" applyAlignment="1">
      <alignment horizontal="left" vertical="center"/>
    </xf>
    <xf numFmtId="0" fontId="0" fillId="0" borderId="0" xfId="0" applyAlignment="1">
      <alignment vertical="center"/>
    </xf>
    <xf numFmtId="0" fontId="2" fillId="0" borderId="0" xfId="0" applyFont="1"/>
    <xf numFmtId="0" fontId="2" fillId="0" borderId="1" xfId="0" applyFont="1" applyBorder="1" applyAlignment="1">
      <alignment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Font="1" applyBorder="1"/>
    <xf numFmtId="0" fontId="6" fillId="0" borderId="0" xfId="0" applyFont="1" applyFill="1" applyBorder="1" applyAlignment="1">
      <alignment vertical="center"/>
    </xf>
    <xf numFmtId="0" fontId="7" fillId="0" borderId="0" xfId="0" applyFont="1" applyBorder="1" applyAlignment="1">
      <alignment vertical="center"/>
    </xf>
    <xf numFmtId="49" fontId="2" fillId="0" borderId="0" xfId="0" applyNumberFormat="1" applyFont="1"/>
    <xf numFmtId="0" fontId="2" fillId="0" borderId="12"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horizontal="right"/>
    </xf>
    <xf numFmtId="0" fontId="2" fillId="0" borderId="0" xfId="0" applyFont="1" applyBorder="1" applyAlignment="1">
      <alignment horizontal="right"/>
    </xf>
    <xf numFmtId="0" fontId="2" fillId="0" borderId="0" xfId="0" applyFont="1" applyBorder="1" applyAlignment="1">
      <alignment horizontal="right" vertical="center"/>
    </xf>
    <xf numFmtId="0" fontId="2" fillId="0" borderId="0" xfId="0" applyFont="1" applyBorder="1" applyAlignment="1">
      <alignment horizontal="left" vertical="center"/>
    </xf>
    <xf numFmtId="0" fontId="2" fillId="0" borderId="12" xfId="0" applyFont="1" applyBorder="1"/>
    <xf numFmtId="49" fontId="8" fillId="0" borderId="0" xfId="0" applyNumberFormat="1" applyFont="1"/>
    <xf numFmtId="0" fontId="2" fillId="0" borderId="0" xfId="0" applyFont="1" applyFill="1" applyBorder="1" applyAlignment="1">
      <alignment horizontal="right" vertical="center"/>
    </xf>
    <xf numFmtId="0" fontId="2" fillId="0" borderId="2" xfId="0" applyFont="1" applyBorder="1" applyAlignment="1">
      <alignment horizont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xf>
    <xf numFmtId="0" fontId="10" fillId="0" borderId="0" xfId="0" applyFont="1" applyBorder="1" applyAlignment="1">
      <alignment vertical="center"/>
    </xf>
    <xf numFmtId="0" fontId="2" fillId="0" borderId="9" xfId="0" applyFont="1" applyBorder="1"/>
    <xf numFmtId="0" fontId="2" fillId="0" borderId="10" xfId="0" applyFont="1" applyBorder="1"/>
    <xf numFmtId="0" fontId="2" fillId="0" borderId="11" xfId="0" applyFont="1" applyBorder="1"/>
    <xf numFmtId="0" fontId="2" fillId="0" borderId="13" xfId="0" applyFont="1" applyBorder="1"/>
    <xf numFmtId="0" fontId="2" fillId="0" borderId="9" xfId="0" applyFont="1" applyBorder="1" applyAlignment="1">
      <alignment vertical="center"/>
    </xf>
    <xf numFmtId="0" fontId="2" fillId="0" borderId="10" xfId="0" applyFont="1" applyBorder="1" applyAlignment="1">
      <alignment vertical="center"/>
    </xf>
    <xf numFmtId="0" fontId="2" fillId="0" borderId="0" xfId="0" applyFont="1" applyAlignment="1">
      <alignment vertical="center"/>
    </xf>
    <xf numFmtId="0" fontId="2" fillId="0" borderId="11" xfId="0" applyFont="1" applyBorder="1" applyAlignment="1">
      <alignment vertical="center"/>
    </xf>
    <xf numFmtId="0" fontId="2" fillId="0" borderId="13" xfId="0" applyFont="1" applyBorder="1" applyAlignment="1">
      <alignment vertical="center"/>
    </xf>
    <xf numFmtId="0" fontId="7" fillId="0" borderId="0" xfId="0" applyFont="1" applyBorder="1" applyAlignment="1">
      <alignment horizontal="right" vertical="center"/>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2" fillId="0" borderId="0" xfId="0" applyNumberFormat="1" applyFont="1" applyFill="1" applyBorder="1" applyAlignment="1">
      <alignment vertical="center"/>
    </xf>
    <xf numFmtId="0" fontId="2" fillId="0" borderId="48" xfId="0" applyFont="1" applyBorder="1" applyAlignment="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177" fontId="2" fillId="0" borderId="1" xfId="0" applyNumberFormat="1" applyFont="1" applyBorder="1" applyAlignment="1">
      <alignment horizontal="right"/>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Border="1" applyAlignment="1">
      <alignment horizontal="right"/>
    </xf>
    <xf numFmtId="0" fontId="4" fillId="0" borderId="0" xfId="0" applyFont="1"/>
    <xf numFmtId="0" fontId="2" fillId="0" borderId="0" xfId="0" applyNumberFormat="1" applyFont="1" applyBorder="1" applyAlignment="1">
      <alignment vertical="center"/>
    </xf>
    <xf numFmtId="49" fontId="13" fillId="0" borderId="0" xfId="0" applyNumberFormat="1" applyFont="1"/>
    <xf numFmtId="0" fontId="3" fillId="0" borderId="0" xfId="0" applyFont="1"/>
    <xf numFmtId="177" fontId="2" fillId="0" borderId="2" xfId="0" applyNumberFormat="1" applyFont="1" applyBorder="1" applyAlignment="1">
      <alignment horizontal="right"/>
    </xf>
    <xf numFmtId="0" fontId="2" fillId="0" borderId="0" xfId="0" applyFont="1" applyFill="1" applyBorder="1" applyAlignment="1">
      <alignment horizontal="right" vertical="center"/>
    </xf>
    <xf numFmtId="0" fontId="7" fillId="0" borderId="0" xfId="0" applyFont="1" applyBorder="1" applyAlignment="1">
      <alignment horizontal="center" vertical="center"/>
    </xf>
    <xf numFmtId="0" fontId="2" fillId="0" borderId="3" xfId="0" applyFont="1" applyBorder="1" applyAlignment="1">
      <alignment vertical="center"/>
    </xf>
    <xf numFmtId="0" fontId="2" fillId="0" borderId="0" xfId="0" applyFont="1" applyFill="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9" fontId="2" fillId="0" borderId="0" xfId="0" applyNumberFormat="1" applyFont="1" applyBorder="1" applyAlignment="1">
      <alignment vertical="center"/>
    </xf>
    <xf numFmtId="0" fontId="2" fillId="0" borderId="12" xfId="0" applyFont="1" applyBorder="1" applyAlignment="1">
      <alignment horizontal="right" vertical="center"/>
    </xf>
    <xf numFmtId="49" fontId="13" fillId="0" borderId="0" xfId="0" applyNumberFormat="1" applyFont="1" applyAlignment="1">
      <alignment vertical="center"/>
    </xf>
    <xf numFmtId="0" fontId="4" fillId="0" borderId="0" xfId="0" applyFont="1" applyAlignment="1">
      <alignment vertical="center"/>
    </xf>
    <xf numFmtId="49" fontId="8" fillId="0" borderId="0" xfId="0" applyNumberFormat="1" applyFont="1" applyAlignment="1">
      <alignment vertical="center"/>
    </xf>
    <xf numFmtId="49" fontId="2" fillId="0" borderId="0" xfId="0" applyNumberFormat="1" applyFont="1" applyAlignment="1">
      <alignment vertical="center"/>
    </xf>
    <xf numFmtId="0" fontId="14" fillId="0" borderId="0" xfId="0" applyFont="1" applyBorder="1" applyAlignment="1">
      <alignment horizontal="right" vertical="center"/>
    </xf>
    <xf numFmtId="0" fontId="15" fillId="0" borderId="0" xfId="0" applyFont="1" applyFill="1" applyBorder="1" applyAlignment="1">
      <alignment vertical="center"/>
    </xf>
    <xf numFmtId="0" fontId="3" fillId="0" borderId="0" xfId="0" applyFont="1" applyAlignment="1">
      <alignment vertical="center"/>
    </xf>
    <xf numFmtId="176" fontId="7" fillId="4" borderId="16" xfId="0" applyNumberFormat="1" applyFont="1" applyFill="1" applyBorder="1" applyAlignment="1">
      <alignment horizontal="center" vertical="center"/>
    </xf>
    <xf numFmtId="0" fontId="2" fillId="4" borderId="16" xfId="0" applyFont="1" applyFill="1" applyBorder="1" applyAlignment="1">
      <alignment horizontal="center" vertical="center" wrapText="1"/>
    </xf>
    <xf numFmtId="0" fontId="2" fillId="5" borderId="0" xfId="0" applyFont="1" applyFill="1" applyAlignment="1">
      <alignment vertical="center"/>
    </xf>
    <xf numFmtId="0" fontId="2" fillId="0" borderId="22" xfId="0" applyFont="1" applyBorder="1" applyAlignment="1">
      <alignment vertical="center"/>
    </xf>
    <xf numFmtId="0" fontId="2" fillId="3" borderId="0" xfId="0" applyFont="1" applyFill="1" applyBorder="1" applyAlignment="1">
      <alignment horizontal="center" vertical="center"/>
    </xf>
    <xf numFmtId="0" fontId="2" fillId="0" borderId="5" xfId="0" applyFont="1" applyBorder="1" applyAlignment="1">
      <alignment vertical="center"/>
    </xf>
    <xf numFmtId="0" fontId="2" fillId="0" borderId="51" xfId="0" applyFont="1" applyFill="1" applyBorder="1" applyAlignment="1">
      <alignment horizontal="center" vertical="center"/>
    </xf>
    <xf numFmtId="0" fontId="2" fillId="0" borderId="48" xfId="0" applyFont="1" applyFill="1" applyBorder="1" applyAlignment="1">
      <alignment horizontal="center" vertical="center"/>
    </xf>
    <xf numFmtId="0" fontId="15" fillId="0" borderId="0" xfId="0" applyFont="1" applyBorder="1" applyAlignment="1">
      <alignment vertical="center"/>
    </xf>
    <xf numFmtId="0" fontId="16" fillId="0" borderId="0" xfId="0" applyFont="1" applyAlignment="1">
      <alignment vertic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3" fillId="0" borderId="0" xfId="0" applyFont="1" applyAlignment="1">
      <alignment horizontal="left" vertical="center"/>
    </xf>
    <xf numFmtId="0" fontId="2" fillId="0" borderId="0" xfId="0" applyFont="1" applyFill="1" applyBorder="1" applyAlignment="1">
      <alignment horizontal="right" vertical="center"/>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31" xfId="0" applyFont="1" applyBorder="1" applyAlignment="1">
      <alignment vertical="center"/>
    </xf>
    <xf numFmtId="0" fontId="18" fillId="0" borderId="0" xfId="0" applyFont="1" applyBorder="1" applyAlignment="1"/>
    <xf numFmtId="0" fontId="17" fillId="0" borderId="0" xfId="0" applyFont="1" applyBorder="1" applyAlignment="1"/>
    <xf numFmtId="0" fontId="17" fillId="0" borderId="0" xfId="0" applyFont="1" applyBorder="1" applyAlignment="1">
      <alignment vertical="top"/>
    </xf>
    <xf numFmtId="0" fontId="2" fillId="0" borderId="36" xfId="0" applyFont="1" applyBorder="1" applyAlignment="1">
      <alignment vertical="center"/>
    </xf>
    <xf numFmtId="0" fontId="2" fillId="0" borderId="0" xfId="0" applyFont="1" applyFill="1" applyBorder="1" applyAlignment="1">
      <alignment vertical="center" wrapText="1"/>
    </xf>
    <xf numFmtId="176" fontId="2" fillId="4" borderId="16" xfId="0" applyNumberFormat="1" applyFont="1" applyFill="1" applyBorder="1" applyAlignment="1">
      <alignment horizontal="center" vertical="center" wrapText="1"/>
    </xf>
    <xf numFmtId="0" fontId="2" fillId="4" borderId="1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2" fillId="0" borderId="0" xfId="0" applyFont="1" applyBorder="1" applyAlignment="1">
      <alignment horizontal="right"/>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2" fillId="0" borderId="0" xfId="0" applyFont="1" applyBorder="1" applyAlignment="1">
      <alignment horizontal="right"/>
    </xf>
    <xf numFmtId="0" fontId="17" fillId="0" borderId="0" xfId="0" applyFont="1" applyFill="1" applyBorder="1" applyAlignment="1">
      <alignment vertical="top"/>
    </xf>
    <xf numFmtId="0" fontId="2" fillId="0" borderId="0" xfId="0" applyFont="1" applyBorder="1" applyAlignment="1">
      <alignment horizontal="left" vertical="center"/>
    </xf>
    <xf numFmtId="0" fontId="3" fillId="0" borderId="0" xfId="0" applyFont="1" applyFill="1" applyAlignment="1">
      <alignment vertical="center"/>
    </xf>
    <xf numFmtId="187" fontId="3" fillId="0" borderId="0" xfId="0" applyNumberFormat="1" applyFont="1" applyFill="1" applyAlignment="1">
      <alignment vertical="center"/>
    </xf>
    <xf numFmtId="0" fontId="2" fillId="4" borderId="0" xfId="0" applyFont="1" applyFill="1" applyBorder="1" applyAlignment="1">
      <alignment vertical="center"/>
    </xf>
    <xf numFmtId="0" fontId="2" fillId="4" borderId="0" xfId="0" applyFont="1" applyFill="1" applyBorder="1" applyAlignment="1">
      <alignment horizontal="right" vertical="center"/>
    </xf>
    <xf numFmtId="0" fontId="2" fillId="4" borderId="8" xfId="0" applyFont="1" applyFill="1" applyBorder="1" applyAlignment="1">
      <alignment vertical="center"/>
    </xf>
    <xf numFmtId="0" fontId="2" fillId="4" borderId="53" xfId="0" applyFont="1" applyFill="1" applyBorder="1" applyAlignment="1">
      <alignment vertical="center"/>
    </xf>
    <xf numFmtId="0" fontId="2" fillId="4" borderId="30" xfId="0" applyFont="1" applyFill="1" applyBorder="1" applyAlignment="1">
      <alignment vertical="center"/>
    </xf>
    <xf numFmtId="0" fontId="2" fillId="4" borderId="0" xfId="0" applyFont="1" applyFill="1" applyBorder="1" applyAlignment="1">
      <alignment horizontal="left" vertical="center"/>
    </xf>
    <xf numFmtId="49" fontId="20" fillId="0" borderId="0" xfId="0" applyNumberFormat="1" applyFont="1" applyAlignment="1">
      <alignment vertical="center"/>
    </xf>
    <xf numFmtId="49" fontId="20" fillId="0" borderId="0" xfId="0" applyNumberFormat="1" applyFont="1"/>
    <xf numFmtId="0" fontId="2" fillId="0" borderId="0" xfId="0" applyFont="1" applyFill="1" applyBorder="1" applyAlignment="1">
      <alignment horizontal="center" vertical="center"/>
    </xf>
    <xf numFmtId="0" fontId="17" fillId="0" borderId="0" xfId="0" applyFont="1" applyFill="1" applyBorder="1" applyAlignment="1"/>
    <xf numFmtId="0" fontId="5" fillId="0" borderId="0" xfId="0" applyFont="1" applyFill="1" applyBorder="1" applyAlignment="1">
      <alignment vertical="top"/>
    </xf>
    <xf numFmtId="0" fontId="2" fillId="0" borderId="0" xfId="0" applyFont="1" applyFill="1" applyBorder="1" applyAlignment="1">
      <alignment horizontal="left"/>
    </xf>
    <xf numFmtId="0" fontId="2" fillId="0" borderId="3" xfId="0" applyFont="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22" xfId="0" applyFont="1" applyFill="1" applyBorder="1" applyAlignment="1">
      <alignment horizontal="left" vertical="center"/>
    </xf>
    <xf numFmtId="0" fontId="2" fillId="0" borderId="24" xfId="0" applyFont="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Border="1" applyAlignment="1">
      <alignment horizontal="right"/>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2" xfId="0" applyFont="1" applyBorder="1" applyAlignment="1">
      <alignment vertical="center"/>
    </xf>
    <xf numFmtId="49" fontId="13" fillId="0" borderId="9" xfId="0" applyNumberFormat="1" applyFont="1" applyBorder="1"/>
    <xf numFmtId="0" fontId="3" fillId="0" borderId="0" xfId="0" applyFont="1" applyBorder="1"/>
    <xf numFmtId="0" fontId="2" fillId="3" borderId="2" xfId="0" applyFont="1" applyFill="1" applyBorder="1" applyAlignment="1">
      <alignment horizontal="center" vertical="center"/>
    </xf>
    <xf numFmtId="0" fontId="8" fillId="0" borderId="0" xfId="0" applyFont="1"/>
    <xf numFmtId="49" fontId="20" fillId="0" borderId="0" xfId="0" applyNumberFormat="1" applyFont="1" applyFill="1" applyAlignment="1">
      <alignment vertical="center"/>
    </xf>
    <xf numFmtId="0" fontId="2" fillId="0" borderId="0" xfId="0" applyFont="1" applyFill="1"/>
    <xf numFmtId="0" fontId="3" fillId="0" borderId="1" xfId="0" applyFont="1" applyBorder="1" applyAlignment="1">
      <alignment horizontal="center" vertical="center"/>
    </xf>
    <xf numFmtId="0" fontId="2" fillId="0" borderId="79" xfId="0" applyFont="1" applyBorder="1" applyAlignment="1">
      <alignment vertical="center"/>
    </xf>
    <xf numFmtId="0" fontId="2" fillId="0" borderId="36" xfId="0" applyFont="1" applyBorder="1" applyAlignment="1">
      <alignment vertical="center" wrapText="1"/>
    </xf>
    <xf numFmtId="0" fontId="21" fillId="0" borderId="36" xfId="0" applyFont="1" applyBorder="1" applyAlignment="1">
      <alignment vertical="center" wrapText="1"/>
    </xf>
    <xf numFmtId="0" fontId="21" fillId="0" borderId="0" xfId="0" applyFont="1" applyBorder="1" applyAlignment="1">
      <alignment vertical="center" wrapText="1"/>
    </xf>
    <xf numFmtId="0" fontId="2" fillId="0" borderId="36" xfId="0" applyFont="1" applyFill="1" applyBorder="1" applyAlignment="1">
      <alignment vertical="center" wrapText="1"/>
    </xf>
    <xf numFmtId="0" fontId="2" fillId="0" borderId="0" xfId="0" applyFont="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Border="1" applyAlignment="1">
      <alignment horizontal="right"/>
    </xf>
    <xf numFmtId="0" fontId="2" fillId="0" borderId="5" xfId="0" applyFont="1" applyFill="1" applyBorder="1" applyAlignment="1">
      <alignment horizontal="center" vertical="center"/>
    </xf>
    <xf numFmtId="0" fontId="7" fillId="0" borderId="22" xfId="0" applyFont="1" applyFill="1" applyBorder="1" applyAlignment="1">
      <alignment horizontal="center" vertical="center"/>
    </xf>
    <xf numFmtId="187" fontId="2" fillId="0" borderId="80" xfId="0" applyNumberFormat="1" applyFont="1" applyBorder="1" applyAlignment="1">
      <alignment horizontal="right" vertical="center"/>
    </xf>
    <xf numFmtId="0" fontId="2" fillId="4" borderId="3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3" fillId="0" borderId="1" xfId="0" applyFont="1" applyBorder="1" applyAlignment="1">
      <alignment horizontal="right" vertical="center"/>
    </xf>
    <xf numFmtId="0" fontId="2" fillId="0" borderId="0" xfId="0" applyFont="1" applyAlignment="1">
      <alignment horizontal="center" vertical="center"/>
    </xf>
    <xf numFmtId="0" fontId="2" fillId="0" borderId="81" xfId="0" applyFont="1" applyBorder="1" applyAlignment="1">
      <alignment horizontal="centerContinuous" vertical="center"/>
    </xf>
    <xf numFmtId="0" fontId="2" fillId="0" borderId="83" xfId="0" applyFont="1" applyBorder="1" applyAlignment="1">
      <alignment horizontal="centerContinuous" vertical="center"/>
    </xf>
    <xf numFmtId="0" fontId="2" fillId="0" borderId="82" xfId="0" applyFont="1" applyBorder="1" applyAlignment="1">
      <alignment horizontal="centerContinuous"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0" fontId="2" fillId="0" borderId="36" xfId="0" applyNumberFormat="1" applyFont="1" applyFill="1" applyBorder="1" applyAlignment="1">
      <alignment vertical="center"/>
    </xf>
    <xf numFmtId="0" fontId="2" fillId="0" borderId="87" xfId="0" applyFont="1" applyBorder="1" applyAlignment="1">
      <alignment horizontal="center" vertical="center"/>
    </xf>
    <xf numFmtId="0" fontId="14" fillId="0" borderId="0" xfId="0" applyFont="1" applyAlignment="1">
      <alignment horizontal="center" vertical="center"/>
    </xf>
    <xf numFmtId="0" fontId="2" fillId="0" borderId="4" xfId="0" applyFont="1" applyBorder="1" applyAlignment="1">
      <alignment horizontal="left" vertical="center"/>
    </xf>
    <xf numFmtId="0" fontId="3" fillId="0" borderId="1" xfId="0" applyFont="1" applyBorder="1" applyAlignment="1">
      <alignment horizontal="right" vertical="center"/>
    </xf>
    <xf numFmtId="0" fontId="2"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14" fillId="0" borderId="0" xfId="0" applyFont="1" applyAlignment="1">
      <alignment horizontal="left" vertical="center"/>
    </xf>
    <xf numFmtId="0" fontId="2" fillId="0" borderId="1" xfId="0" applyFont="1" applyBorder="1" applyAlignment="1">
      <alignment horizontal="left" vertical="center" wrapText="1"/>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3" fillId="0" borderId="1" xfId="0" applyFont="1" applyBorder="1" applyAlignment="1">
      <alignment horizontal="left" vertical="center" wrapText="1"/>
    </xf>
    <xf numFmtId="0" fontId="2" fillId="2" borderId="2"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0" borderId="0" xfId="0" applyFont="1" applyBorder="1" applyAlignment="1">
      <alignment horizontal="left" vertical="center"/>
    </xf>
    <xf numFmtId="0" fontId="2" fillId="0" borderId="51" xfId="0" applyFont="1" applyBorder="1" applyAlignment="1">
      <alignment horizontal="left" vertical="center"/>
    </xf>
    <xf numFmtId="0" fontId="2" fillId="0" borderId="48" xfId="0" applyFont="1" applyBorder="1" applyAlignment="1">
      <alignment horizontal="lef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7" fillId="0" borderId="0" xfId="0" applyFont="1" applyBorder="1" applyAlignment="1">
      <alignment horizontal="left" vertical="center"/>
    </xf>
    <xf numFmtId="0" fontId="2" fillId="2" borderId="0" xfId="0" applyFont="1" applyFill="1" applyBorder="1" applyAlignment="1" applyProtection="1">
      <alignment horizontal="center" vertical="center"/>
      <protection locked="0"/>
    </xf>
    <xf numFmtId="0" fontId="2" fillId="0" borderId="10" xfId="0" applyFont="1" applyFill="1" applyBorder="1" applyAlignment="1">
      <alignment vertical="center" wrapText="1"/>
    </xf>
    <xf numFmtId="176" fontId="7" fillId="0" borderId="10" xfId="0" applyNumberFormat="1" applyFont="1" applyFill="1" applyBorder="1" applyAlignment="1">
      <alignment vertical="center"/>
    </xf>
    <xf numFmtId="0" fontId="2" fillId="0" borderId="0" xfId="0" applyFont="1" applyFill="1" applyBorder="1" applyAlignment="1">
      <alignment horizontal="center" vertical="center"/>
    </xf>
    <xf numFmtId="58" fontId="0" fillId="0" borderId="0" xfId="0" applyNumberFormat="1" applyAlignment="1"/>
    <xf numFmtId="0" fontId="0" fillId="0" borderId="1" xfId="0" applyBorder="1"/>
    <xf numFmtId="0" fontId="0" fillId="0" borderId="86" xfId="0" applyBorder="1"/>
    <xf numFmtId="0" fontId="0" fillId="0" borderId="0" xfId="0" applyBorder="1"/>
    <xf numFmtId="58" fontId="0" fillId="0" borderId="6" xfId="0" applyNumberFormat="1" applyBorder="1" applyAlignment="1"/>
    <xf numFmtId="0" fontId="0" fillId="0" borderId="88" xfId="0" applyBorder="1"/>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7" fillId="0" borderId="50" xfId="0" applyFont="1" applyBorder="1" applyAlignment="1">
      <alignment horizontal="center" vertical="center"/>
    </xf>
    <xf numFmtId="0" fontId="7" fillId="0" borderId="31" xfId="0" applyFont="1" applyBorder="1" applyAlignment="1">
      <alignment horizontal="center" vertical="center"/>
    </xf>
    <xf numFmtId="0" fontId="7" fillId="0" borderId="30"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horizontal="left" vertical="center"/>
    </xf>
    <xf numFmtId="0" fontId="2" fillId="0" borderId="0" xfId="0" applyFont="1" applyBorder="1" applyAlignment="1">
      <alignment horizontal="left" vertical="center"/>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185" fontId="2" fillId="3" borderId="2" xfId="0" applyNumberFormat="1" applyFont="1" applyFill="1" applyBorder="1" applyAlignment="1">
      <alignment horizontal="right" vertical="center"/>
    </xf>
    <xf numFmtId="185" fontId="2" fillId="3" borderId="3" xfId="0" applyNumberFormat="1" applyFont="1" applyFill="1" applyBorder="1" applyAlignment="1">
      <alignment horizontal="right" vertical="center"/>
    </xf>
    <xf numFmtId="185" fontId="2" fillId="3" borderId="4" xfId="0" applyNumberFormat="1" applyFont="1" applyFill="1" applyBorder="1" applyAlignment="1">
      <alignment horizontal="right" vertical="center"/>
    </xf>
    <xf numFmtId="0" fontId="2" fillId="0" borderId="28" xfId="0" applyFont="1" applyBorder="1" applyAlignment="1">
      <alignment horizontal="center" vertical="center" wrapText="1"/>
    </xf>
    <xf numFmtId="184" fontId="2" fillId="3" borderId="37" xfId="0" applyNumberFormat="1" applyFont="1" applyFill="1" applyBorder="1" applyAlignment="1">
      <alignment horizontal="right" vertical="center"/>
    </xf>
    <xf numFmtId="184" fontId="2" fillId="3" borderId="6" xfId="0" applyNumberFormat="1" applyFont="1" applyFill="1" applyBorder="1" applyAlignment="1">
      <alignment horizontal="right" vertical="center"/>
    </xf>
    <xf numFmtId="180" fontId="2" fillId="3" borderId="2" xfId="0" applyNumberFormat="1" applyFont="1" applyFill="1" applyBorder="1" applyAlignment="1">
      <alignment horizontal="right" vertical="center"/>
    </xf>
    <xf numFmtId="180" fontId="2" fillId="3" borderId="3" xfId="0" applyNumberFormat="1" applyFont="1" applyFill="1" applyBorder="1" applyAlignment="1">
      <alignment horizontal="right" vertical="center"/>
    </xf>
    <xf numFmtId="180" fontId="2" fillId="3" borderId="4" xfId="0" applyNumberFormat="1" applyFont="1" applyFill="1" applyBorder="1" applyAlignment="1">
      <alignment horizontal="right" vertical="center"/>
    </xf>
    <xf numFmtId="189" fontId="9" fillId="6" borderId="14" xfId="0" applyNumberFormat="1" applyFont="1" applyFill="1" applyBorder="1" applyAlignment="1">
      <alignment horizontal="center" vertical="center"/>
    </xf>
    <xf numFmtId="189" fontId="9" fillId="6" borderId="17" xfId="0" applyNumberFormat="1" applyFont="1" applyFill="1" applyBorder="1" applyAlignment="1">
      <alignment horizontal="center" vertical="center"/>
    </xf>
    <xf numFmtId="189" fontId="9" fillId="6" borderId="18" xfId="0" applyNumberFormat="1" applyFont="1" applyFill="1" applyBorder="1" applyAlignment="1">
      <alignment horizontal="center" vertical="center"/>
    </xf>
    <xf numFmtId="0" fontId="2" fillId="2" borderId="12" xfId="0" applyFont="1" applyFill="1" applyBorder="1" applyAlignment="1" applyProtection="1">
      <alignment horizontal="right" vertical="center"/>
      <protection locked="0"/>
    </xf>
    <xf numFmtId="0" fontId="2" fillId="0" borderId="12" xfId="0" applyFont="1" applyFill="1" applyBorder="1" applyAlignment="1">
      <alignment horizontal="center" vertical="center"/>
    </xf>
    <xf numFmtId="0" fontId="2" fillId="0" borderId="15" xfId="0" applyFont="1" applyBorder="1" applyAlignment="1">
      <alignment horizontal="center" vertical="center"/>
    </xf>
    <xf numFmtId="0" fontId="2" fillId="0" borderId="28"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0"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46" xfId="0" applyFont="1" applyBorder="1" applyAlignment="1">
      <alignment horizontal="center" vertical="center" wrapText="1"/>
    </xf>
    <xf numFmtId="176" fontId="2" fillId="3" borderId="17" xfId="0" applyNumberFormat="1" applyFont="1" applyFill="1" applyBorder="1" applyAlignment="1">
      <alignment horizontal="right" vertical="center" wrapText="1"/>
    </xf>
    <xf numFmtId="176" fontId="2" fillId="3" borderId="15" xfId="0" applyNumberFormat="1" applyFont="1" applyFill="1" applyBorder="1" applyAlignment="1">
      <alignment horizontal="right" vertical="center" wrapText="1"/>
    </xf>
    <xf numFmtId="9" fontId="2" fillId="3" borderId="37" xfId="0" applyNumberFormat="1" applyFont="1" applyFill="1" applyBorder="1" applyAlignment="1">
      <alignment horizontal="right" vertical="center"/>
    </xf>
    <xf numFmtId="9" fontId="2" fillId="3" borderId="39" xfId="0" applyNumberFormat="1" applyFont="1" applyFill="1" applyBorder="1" applyAlignment="1">
      <alignment horizontal="right" vertical="center"/>
    </xf>
    <xf numFmtId="0" fontId="3" fillId="0" borderId="12" xfId="0" applyFont="1" applyBorder="1" applyAlignment="1">
      <alignment horizontal="left" vertical="center"/>
    </xf>
    <xf numFmtId="0" fontId="2" fillId="0" borderId="17" xfId="0" applyFont="1" applyFill="1" applyBorder="1" applyAlignment="1">
      <alignment horizontal="center" vertical="center" wrapText="1"/>
    </xf>
    <xf numFmtId="0" fontId="12" fillId="0" borderId="7"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176" fontId="7" fillId="3" borderId="32" xfId="0" applyNumberFormat="1" applyFont="1" applyFill="1" applyBorder="1" applyAlignment="1">
      <alignment horizontal="right" vertical="center"/>
    </xf>
    <xf numFmtId="176" fontId="7" fillId="3" borderId="43" xfId="0" applyNumberFormat="1" applyFont="1" applyFill="1" applyBorder="1" applyAlignment="1">
      <alignment horizontal="right" vertical="center"/>
    </xf>
    <xf numFmtId="176" fontId="2" fillId="3" borderId="37" xfId="0" applyNumberFormat="1" applyFont="1" applyFill="1" applyBorder="1" applyAlignment="1">
      <alignment horizontal="right" vertical="center"/>
    </xf>
    <xf numFmtId="176" fontId="2" fillId="3" borderId="6" xfId="0" applyNumberFormat="1" applyFont="1" applyFill="1" applyBorder="1" applyAlignment="1">
      <alignment horizontal="right" vertical="center"/>
    </xf>
    <xf numFmtId="9" fontId="2" fillId="3" borderId="6" xfId="0" applyNumberFormat="1" applyFont="1" applyFill="1" applyBorder="1" applyAlignment="1">
      <alignment horizontal="right" vertical="center"/>
    </xf>
    <xf numFmtId="9" fontId="2" fillId="3" borderId="45" xfId="0" applyNumberFormat="1" applyFont="1" applyFill="1" applyBorder="1" applyAlignment="1">
      <alignment horizontal="right" vertical="center"/>
    </xf>
    <xf numFmtId="0" fontId="2" fillId="0" borderId="12" xfId="0" applyFont="1" applyFill="1" applyBorder="1" applyAlignment="1">
      <alignment horizontal="center"/>
    </xf>
    <xf numFmtId="176" fontId="7" fillId="3" borderId="37" xfId="0" applyNumberFormat="1" applyFont="1" applyFill="1" applyBorder="1" applyAlignment="1">
      <alignment horizontal="right" vertical="center"/>
    </xf>
    <xf numFmtId="176" fontId="7" fillId="3" borderId="39" xfId="0" applyNumberFormat="1" applyFont="1" applyFill="1" applyBorder="1" applyAlignment="1">
      <alignment horizontal="right" vertical="center"/>
    </xf>
    <xf numFmtId="0" fontId="2" fillId="0" borderId="52" xfId="0" applyFont="1" applyBorder="1" applyAlignment="1">
      <alignment horizontal="center" vertical="center"/>
    </xf>
    <xf numFmtId="0" fontId="2" fillId="0" borderId="59" xfId="0" applyFont="1" applyBorder="1" applyAlignment="1">
      <alignment horizontal="center" vertical="center"/>
    </xf>
    <xf numFmtId="0" fontId="2" fillId="0" borderId="57" xfId="0" applyFont="1" applyFill="1" applyBorder="1" applyAlignment="1">
      <alignment horizontal="center" vertical="center" wrapText="1"/>
    </xf>
    <xf numFmtId="0" fontId="2" fillId="0" borderId="58" xfId="0" applyFont="1" applyFill="1" applyBorder="1" applyAlignment="1">
      <alignment horizontal="center" vertical="center" wrapText="1"/>
    </xf>
    <xf numFmtId="176" fontId="2" fillId="3" borderId="18" xfId="0" applyNumberFormat="1" applyFont="1" applyFill="1" applyBorder="1" applyAlignment="1">
      <alignment horizontal="right" vertical="center" wrapText="1"/>
    </xf>
    <xf numFmtId="176" fontId="2" fillId="3" borderId="29" xfId="0" applyNumberFormat="1" applyFont="1" applyFill="1" applyBorder="1" applyAlignment="1">
      <alignment horizontal="right" vertical="center" wrapText="1"/>
    </xf>
    <xf numFmtId="176" fontId="2" fillId="3" borderId="31" xfId="0" applyNumberFormat="1" applyFont="1" applyFill="1" applyBorder="1" applyAlignment="1">
      <alignment horizontal="right" vertical="center" wrapText="1"/>
    </xf>
    <xf numFmtId="176" fontId="2" fillId="3" borderId="49" xfId="0" applyNumberFormat="1" applyFont="1" applyFill="1" applyBorder="1" applyAlignment="1">
      <alignment horizontal="right" vertical="center" wrapText="1"/>
    </xf>
    <xf numFmtId="176" fontId="2" fillId="3" borderId="20" xfId="0" applyNumberFormat="1" applyFont="1" applyFill="1" applyBorder="1" applyAlignment="1">
      <alignment horizontal="right" vertical="center" wrapText="1"/>
    </xf>
    <xf numFmtId="176" fontId="2" fillId="3" borderId="22" xfId="0" applyNumberFormat="1" applyFont="1" applyFill="1" applyBorder="1" applyAlignment="1">
      <alignment horizontal="right" vertical="center" wrapText="1"/>
    </xf>
    <xf numFmtId="176" fontId="2" fillId="3" borderId="23" xfId="0" applyNumberFormat="1" applyFont="1" applyFill="1" applyBorder="1" applyAlignment="1">
      <alignment horizontal="right" vertical="center" wrapText="1"/>
    </xf>
    <xf numFmtId="0" fontId="7" fillId="0" borderId="19" xfId="0"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176" fontId="2" fillId="3" borderId="17" xfId="0" applyNumberFormat="1" applyFont="1" applyFill="1" applyBorder="1" applyAlignment="1">
      <alignment horizontal="right" vertical="center"/>
    </xf>
    <xf numFmtId="176" fontId="2" fillId="3" borderId="15" xfId="0" applyNumberFormat="1" applyFont="1" applyFill="1" applyBorder="1" applyAlignment="1">
      <alignment horizontal="right" vertical="center"/>
    </xf>
    <xf numFmtId="0" fontId="2" fillId="3" borderId="38"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5" xfId="0" applyFont="1" applyFill="1" applyBorder="1" applyAlignment="1">
      <alignment horizontal="center" vertical="center"/>
    </xf>
    <xf numFmtId="0" fontId="2" fillId="0" borderId="16" xfId="0" applyFont="1" applyBorder="1" applyAlignment="1">
      <alignment horizontal="center" vertical="center" wrapText="1"/>
    </xf>
    <xf numFmtId="176" fontId="2" fillId="3" borderId="28" xfId="0" applyNumberFormat="1" applyFont="1" applyFill="1" applyBorder="1" applyAlignment="1">
      <alignment horizontal="right" vertical="center"/>
    </xf>
    <xf numFmtId="0" fontId="2" fillId="0" borderId="34" xfId="0" applyFont="1" applyBorder="1" applyAlignment="1">
      <alignment horizontal="center" vertical="center"/>
    </xf>
    <xf numFmtId="0" fontId="2" fillId="0" borderId="28" xfId="0" applyFont="1" applyBorder="1" applyAlignment="1">
      <alignment horizontal="center" vertical="center"/>
    </xf>
    <xf numFmtId="0" fontId="2" fillId="0" borderId="16" xfId="0" applyFont="1" applyBorder="1" applyAlignment="1">
      <alignment horizontal="center" vertical="center"/>
    </xf>
    <xf numFmtId="176" fontId="2" fillId="3" borderId="37" xfId="0" applyNumberFormat="1" applyFont="1" applyFill="1" applyBorder="1" applyAlignment="1">
      <alignment horizontal="right" vertical="center" wrapText="1"/>
    </xf>
    <xf numFmtId="0" fontId="2" fillId="3" borderId="44" xfId="0" applyFont="1" applyFill="1" applyBorder="1" applyAlignment="1">
      <alignment horizontal="center" vertical="center"/>
    </xf>
    <xf numFmtId="0" fontId="2" fillId="3" borderId="6" xfId="0" applyFont="1" applyFill="1" applyBorder="1" applyAlignment="1">
      <alignment horizontal="center" vertical="center"/>
    </xf>
    <xf numFmtId="176" fontId="2" fillId="3" borderId="6" xfId="0" applyNumberFormat="1" applyFont="1" applyFill="1" applyBorder="1" applyAlignment="1">
      <alignment horizontal="righ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4" borderId="0" xfId="0" applyFont="1" applyFill="1" applyBorder="1" applyAlignment="1">
      <alignment horizontal="center" vertical="center"/>
    </xf>
    <xf numFmtId="176" fontId="7" fillId="4" borderId="14" xfId="0" applyNumberFormat="1" applyFont="1" applyFill="1" applyBorder="1" applyAlignment="1">
      <alignment horizontal="right" vertical="center"/>
    </xf>
    <xf numFmtId="176" fontId="7" fillId="4" borderId="17" xfId="0" applyNumberFormat="1" applyFont="1" applyFill="1" applyBorder="1" applyAlignment="1">
      <alignment horizontal="right" vertical="center"/>
    </xf>
    <xf numFmtId="176" fontId="7" fillId="4" borderId="18" xfId="0" applyNumberFormat="1" applyFont="1" applyFill="1" applyBorder="1" applyAlignment="1">
      <alignment horizontal="right" vertical="center"/>
    </xf>
    <xf numFmtId="176" fontId="7" fillId="3" borderId="17" xfId="0" applyNumberFormat="1" applyFont="1" applyFill="1" applyBorder="1" applyAlignment="1">
      <alignment horizontal="right" vertical="center"/>
    </xf>
    <xf numFmtId="176" fontId="7" fillId="3" borderId="18" xfId="0" applyNumberFormat="1" applyFont="1" applyFill="1" applyBorder="1" applyAlignment="1">
      <alignment horizontal="right" vertical="center"/>
    </xf>
    <xf numFmtId="0" fontId="2" fillId="0" borderId="18" xfId="0" applyFont="1" applyFill="1" applyBorder="1" applyAlignment="1">
      <alignment horizontal="center" vertical="center" wrapText="1"/>
    </xf>
    <xf numFmtId="184" fontId="2" fillId="3" borderId="16" xfId="0" applyNumberFormat="1" applyFont="1" applyFill="1" applyBorder="1" applyAlignment="1">
      <alignment horizontal="right" vertical="center"/>
    </xf>
    <xf numFmtId="184" fontId="2" fillId="3" borderId="17" xfId="0" applyNumberFormat="1" applyFont="1" applyFill="1" applyBorder="1" applyAlignment="1">
      <alignment horizontal="right" vertical="center"/>
    </xf>
    <xf numFmtId="184" fontId="2" fillId="3" borderId="18" xfId="0" applyNumberFormat="1" applyFont="1" applyFill="1" applyBorder="1" applyAlignment="1">
      <alignment horizontal="right" vertical="center"/>
    </xf>
    <xf numFmtId="0" fontId="2" fillId="0" borderId="17" xfId="0" applyFont="1" applyBorder="1" applyAlignment="1">
      <alignment horizontal="center" vertical="center" wrapText="1"/>
    </xf>
    <xf numFmtId="0" fontId="2" fillId="0" borderId="15" xfId="0" applyFont="1" applyBorder="1" applyAlignment="1">
      <alignment horizontal="center" vertical="center" wrapText="1"/>
    </xf>
    <xf numFmtId="9" fontId="2" fillId="3" borderId="16" xfId="0" applyNumberFormat="1" applyFont="1" applyFill="1" applyBorder="1" applyAlignment="1">
      <alignment horizontal="right" vertical="center"/>
    </xf>
    <xf numFmtId="9" fontId="2" fillId="3" borderId="17" xfId="0" applyNumberFormat="1" applyFont="1" applyFill="1" applyBorder="1" applyAlignment="1">
      <alignment horizontal="right" vertical="center"/>
    </xf>
    <xf numFmtId="9" fontId="2" fillId="3" borderId="15" xfId="0" applyNumberFormat="1" applyFont="1" applyFill="1" applyBorder="1" applyAlignment="1">
      <alignment horizontal="right" vertical="center"/>
    </xf>
    <xf numFmtId="0" fontId="2" fillId="0" borderId="18" xfId="0" applyFont="1" applyBorder="1" applyAlignment="1">
      <alignment horizontal="center" vertical="center" wrapText="1"/>
    </xf>
    <xf numFmtId="184" fontId="2" fillId="3" borderId="39" xfId="0" applyNumberFormat="1" applyFont="1" applyFill="1" applyBorder="1" applyAlignment="1">
      <alignment horizontal="right" vertical="center"/>
    </xf>
    <xf numFmtId="184" fontId="2" fillId="3" borderId="16" xfId="0" applyNumberFormat="1" applyFont="1" applyFill="1" applyBorder="1" applyAlignment="1">
      <alignment horizontal="right" vertical="center" wrapText="1"/>
    </xf>
    <xf numFmtId="184" fontId="2" fillId="3" borderId="17" xfId="0" applyNumberFormat="1" applyFont="1" applyFill="1" applyBorder="1" applyAlignment="1">
      <alignment horizontal="right" vertical="center" wrapText="1"/>
    </xf>
    <xf numFmtId="184" fontId="2" fillId="3" borderId="18" xfId="0" applyNumberFormat="1" applyFont="1" applyFill="1" applyBorder="1" applyAlignment="1">
      <alignment horizontal="right" vertical="center" wrapText="1"/>
    </xf>
    <xf numFmtId="184" fontId="2" fillId="3" borderId="7" xfId="0" applyNumberFormat="1" applyFont="1" applyFill="1" applyBorder="1" applyAlignment="1">
      <alignment horizontal="right" vertical="center" wrapText="1"/>
    </xf>
    <xf numFmtId="184" fontId="2" fillId="3" borderId="5" xfId="0" applyNumberFormat="1" applyFont="1" applyFill="1" applyBorder="1" applyAlignment="1">
      <alignment horizontal="right" vertical="center" wrapText="1"/>
    </xf>
    <xf numFmtId="184" fontId="2" fillId="3" borderId="27" xfId="0" applyNumberFormat="1" applyFont="1" applyFill="1" applyBorder="1" applyAlignment="1">
      <alignment horizontal="right" vertical="center" wrapText="1"/>
    </xf>
    <xf numFmtId="9" fontId="9" fillId="6" borderId="14" xfId="0" applyNumberFormat="1" applyFont="1" applyFill="1" applyBorder="1" applyAlignment="1">
      <alignment horizontal="center" vertical="center"/>
    </xf>
    <xf numFmtId="9" fontId="9" fillId="6" borderId="17" xfId="0" applyNumberFormat="1" applyFont="1" applyFill="1" applyBorder="1" applyAlignment="1">
      <alignment horizontal="center" vertical="center"/>
    </xf>
    <xf numFmtId="9" fontId="9" fillId="6" borderId="18" xfId="0" applyNumberFormat="1" applyFont="1" applyFill="1" applyBorder="1" applyAlignment="1">
      <alignment horizontal="center" vertical="center"/>
    </xf>
    <xf numFmtId="0" fontId="9" fillId="0" borderId="0" xfId="0" applyFont="1" applyBorder="1" applyAlignment="1">
      <alignment horizontal="center"/>
    </xf>
    <xf numFmtId="0" fontId="3" fillId="0" borderId="6" xfId="0" applyFont="1" applyBorder="1" applyAlignment="1">
      <alignment horizontal="center" vertical="center"/>
    </xf>
    <xf numFmtId="0" fontId="3" fillId="0" borderId="86"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86" xfId="0" applyFont="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right" vertical="center" wrapText="1"/>
    </xf>
    <xf numFmtId="0" fontId="3" fillId="0" borderId="1" xfId="0" applyFont="1" applyBorder="1" applyAlignment="1">
      <alignment horizontal="right" vertical="center"/>
    </xf>
    <xf numFmtId="0" fontId="2" fillId="0" borderId="6" xfId="0" applyFont="1" applyBorder="1" applyAlignment="1">
      <alignment horizontal="left" vertical="center" wrapText="1"/>
    </xf>
    <xf numFmtId="0" fontId="2" fillId="0" borderId="86" xfId="0" applyFont="1" applyBorder="1" applyAlignment="1">
      <alignment horizontal="left" vertical="center" wrapText="1"/>
    </xf>
    <xf numFmtId="0" fontId="2" fillId="0" borderId="88" xfId="0" applyFont="1" applyBorder="1" applyAlignment="1">
      <alignment horizontal="center" vertical="center"/>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181" fontId="2" fillId="3" borderId="24" xfId="0" applyNumberFormat="1" applyFont="1" applyFill="1" applyBorder="1" applyAlignment="1">
      <alignment horizontal="right" vertical="center"/>
    </xf>
    <xf numFmtId="181" fontId="2" fillId="3" borderId="3" xfId="0" applyNumberFormat="1" applyFont="1" applyFill="1" applyBorder="1" applyAlignment="1">
      <alignment horizontal="right" vertical="center"/>
    </xf>
    <xf numFmtId="181" fontId="2" fillId="3" borderId="25" xfId="0" applyNumberFormat="1" applyFont="1" applyFill="1" applyBorder="1" applyAlignment="1">
      <alignment horizontal="right" vertical="center"/>
    </xf>
    <xf numFmtId="181" fontId="2" fillId="2" borderId="24" xfId="0" applyNumberFormat="1" applyFont="1" applyFill="1" applyBorder="1" applyAlignment="1" applyProtection="1">
      <alignment horizontal="right" vertical="center"/>
      <protection locked="0"/>
    </xf>
    <xf numFmtId="181" fontId="2" fillId="2" borderId="3" xfId="0" applyNumberFormat="1" applyFont="1" applyFill="1" applyBorder="1" applyAlignment="1" applyProtection="1">
      <alignment horizontal="right" vertical="center"/>
      <protection locked="0"/>
    </xf>
    <xf numFmtId="181" fontId="2" fillId="2" borderId="25" xfId="0" applyNumberFormat="1" applyFont="1" applyFill="1" applyBorder="1" applyAlignment="1" applyProtection="1">
      <alignment horizontal="right" vertical="center"/>
      <protection locked="0"/>
    </xf>
    <xf numFmtId="182" fontId="2" fillId="3" borderId="50" xfId="0" applyNumberFormat="1" applyFont="1" applyFill="1" applyBorder="1" applyAlignment="1">
      <alignment horizontal="right" vertical="center"/>
    </xf>
    <xf numFmtId="182" fontId="2" fillId="3" borderId="31" xfId="0" applyNumberFormat="1" applyFont="1" applyFill="1" applyBorder="1" applyAlignment="1">
      <alignment horizontal="right" vertical="center"/>
    </xf>
    <xf numFmtId="182" fontId="2" fillId="3" borderId="49" xfId="0" applyNumberFormat="1" applyFont="1" applyFill="1" applyBorder="1" applyAlignment="1">
      <alignment horizontal="right" vertical="center"/>
    </xf>
    <xf numFmtId="0" fontId="2" fillId="0" borderId="50" xfId="0" applyFont="1" applyBorder="1" applyAlignment="1">
      <alignment horizontal="left" vertical="center"/>
    </xf>
    <xf numFmtId="0" fontId="2" fillId="0" borderId="31" xfId="0" applyFont="1" applyBorder="1" applyAlignment="1">
      <alignment horizontal="left" vertical="center"/>
    </xf>
    <xf numFmtId="0" fontId="2" fillId="0" borderId="51" xfId="0" applyFont="1" applyBorder="1" applyAlignment="1">
      <alignment horizontal="left" vertical="center"/>
    </xf>
    <xf numFmtId="0" fontId="2" fillId="0" borderId="48" xfId="0" applyFont="1" applyBorder="1" applyAlignment="1">
      <alignment horizontal="left" vertical="center"/>
    </xf>
    <xf numFmtId="181" fontId="2" fillId="3" borderId="29" xfId="0" applyNumberFormat="1" applyFont="1" applyFill="1" applyBorder="1" applyAlignment="1">
      <alignment horizontal="right" vertical="center"/>
    </xf>
    <xf numFmtId="181" fontId="2" fillId="3" borderId="31" xfId="0" applyNumberFormat="1" applyFont="1" applyFill="1" applyBorder="1" applyAlignment="1">
      <alignment horizontal="right" vertical="center"/>
    </xf>
    <xf numFmtId="181" fontId="2" fillId="3" borderId="49" xfId="0" applyNumberFormat="1" applyFont="1" applyFill="1" applyBorder="1" applyAlignment="1">
      <alignment horizontal="right" vertical="center"/>
    </xf>
    <xf numFmtId="181" fontId="2" fillId="3" borderId="20" xfId="0" applyNumberFormat="1" applyFont="1" applyFill="1" applyBorder="1" applyAlignment="1">
      <alignment horizontal="right" vertical="center"/>
    </xf>
    <xf numFmtId="181" fontId="2" fillId="3" borderId="22" xfId="0" applyNumberFormat="1" applyFont="1" applyFill="1" applyBorder="1" applyAlignment="1">
      <alignment horizontal="right" vertical="center"/>
    </xf>
    <xf numFmtId="181" fontId="2" fillId="3" borderId="23" xfId="0" applyNumberFormat="1" applyFont="1" applyFill="1" applyBorder="1" applyAlignment="1">
      <alignment horizontal="right" vertical="center"/>
    </xf>
    <xf numFmtId="181" fontId="2" fillId="2" borderId="20" xfId="0" applyNumberFormat="1" applyFont="1" applyFill="1" applyBorder="1" applyAlignment="1" applyProtection="1">
      <alignment horizontal="right" vertical="center"/>
      <protection locked="0"/>
    </xf>
    <xf numFmtId="181" fontId="2" fillId="2" borderId="22" xfId="0" applyNumberFormat="1" applyFont="1" applyFill="1" applyBorder="1" applyAlignment="1" applyProtection="1">
      <alignment horizontal="right" vertical="center"/>
      <protection locked="0"/>
    </xf>
    <xf numFmtId="181" fontId="2" fillId="2" borderId="23" xfId="0" applyNumberFormat="1" applyFont="1" applyFill="1" applyBorder="1" applyAlignment="1" applyProtection="1">
      <alignment horizontal="right" vertical="center"/>
      <protection locked="0"/>
    </xf>
    <xf numFmtId="181" fontId="2" fillId="2" borderId="2" xfId="0" applyNumberFormat="1" applyFont="1" applyFill="1" applyBorder="1" applyAlignment="1" applyProtection="1">
      <alignment horizontal="right" vertical="center"/>
      <protection locked="0"/>
    </xf>
    <xf numFmtId="0" fontId="2" fillId="0" borderId="24"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right" vertical="center"/>
    </xf>
    <xf numFmtId="0" fontId="2" fillId="0" borderId="0" xfId="0" applyFont="1" applyBorder="1" applyAlignment="1">
      <alignment horizontal="right" vertical="center"/>
    </xf>
    <xf numFmtId="0" fontId="2" fillId="0" borderId="10" xfId="0" applyFont="1" applyBorder="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81" fontId="2" fillId="2" borderId="19" xfId="0" applyNumberFormat="1" applyFont="1" applyFill="1" applyBorder="1" applyAlignment="1" applyProtection="1">
      <alignment horizontal="right" vertical="center"/>
      <protection locked="0"/>
    </xf>
    <xf numFmtId="0" fontId="2" fillId="0" borderId="5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19" xfId="0" applyFont="1" applyBorder="1" applyAlignment="1">
      <alignment horizontal="left" vertical="center" wrapText="1"/>
    </xf>
    <xf numFmtId="0" fontId="2" fillId="0" borderId="22" xfId="0" applyFont="1" applyBorder="1" applyAlignment="1">
      <alignment horizontal="left" vertical="center" wrapText="1"/>
    </xf>
    <xf numFmtId="0" fontId="2" fillId="0" borderId="21" xfId="0" applyFont="1" applyBorder="1" applyAlignment="1">
      <alignment horizontal="left" vertical="center" wrapText="1"/>
    </xf>
    <xf numFmtId="0" fontId="12" fillId="0" borderId="7" xfId="0" applyFont="1" applyBorder="1" applyAlignment="1">
      <alignment horizontal="center"/>
    </xf>
    <xf numFmtId="0" fontId="12" fillId="0" borderId="5" xfId="0" applyFont="1" applyBorder="1" applyAlignment="1">
      <alignment horizontal="center"/>
    </xf>
    <xf numFmtId="0" fontId="12" fillId="0" borderId="8" xfId="0" applyFont="1" applyBorder="1" applyAlignment="1">
      <alignment horizontal="center"/>
    </xf>
    <xf numFmtId="179" fontId="2" fillId="3" borderId="2" xfId="0" applyNumberFormat="1" applyFont="1" applyFill="1" applyBorder="1" applyAlignment="1">
      <alignment horizontal="right" vertical="center"/>
    </xf>
    <xf numFmtId="179" fontId="2" fillId="3" borderId="3" xfId="0" applyNumberFormat="1" applyFont="1" applyFill="1" applyBorder="1" applyAlignment="1">
      <alignment horizontal="right" vertical="center"/>
    </xf>
    <xf numFmtId="179" fontId="2" fillId="3" borderId="4" xfId="0" applyNumberFormat="1" applyFont="1" applyFill="1" applyBorder="1" applyAlignment="1">
      <alignment horizontal="right" vertical="center"/>
    </xf>
    <xf numFmtId="182" fontId="2" fillId="3" borderId="24" xfId="0" applyNumberFormat="1" applyFont="1" applyFill="1" applyBorder="1" applyAlignment="1">
      <alignment horizontal="right" vertical="center"/>
    </xf>
    <xf numFmtId="182" fontId="2" fillId="3" borderId="3" xfId="0" applyNumberFormat="1" applyFont="1" applyFill="1" applyBorder="1" applyAlignment="1">
      <alignment horizontal="right" vertical="center"/>
    </xf>
    <xf numFmtId="182" fontId="2" fillId="3" borderId="25" xfId="0" applyNumberFormat="1" applyFont="1" applyFill="1" applyBorder="1" applyAlignment="1">
      <alignment horizontal="right" vertical="center"/>
    </xf>
    <xf numFmtId="182" fontId="2" fillId="3" borderId="2" xfId="0" applyNumberFormat="1" applyFont="1" applyFill="1" applyBorder="1" applyAlignment="1">
      <alignment horizontal="right" vertical="center"/>
    </xf>
    <xf numFmtId="182" fontId="2" fillId="3" borderId="4" xfId="0" applyNumberFormat="1" applyFont="1" applyFill="1" applyBorder="1" applyAlignment="1">
      <alignment horizontal="right" vertical="center"/>
    </xf>
    <xf numFmtId="0" fontId="2" fillId="0" borderId="25" xfId="0" applyFont="1" applyBorder="1" applyAlignment="1">
      <alignment horizontal="left" vertical="center" wrapText="1"/>
    </xf>
    <xf numFmtId="0" fontId="2" fillId="0" borderId="50" xfId="0" applyFont="1" applyBorder="1" applyAlignment="1">
      <alignment horizontal="left" vertical="center" wrapText="1"/>
    </xf>
    <xf numFmtId="0" fontId="2" fillId="0" borderId="31" xfId="0" applyFont="1" applyBorder="1" applyAlignment="1">
      <alignment horizontal="left" vertical="center" wrapText="1"/>
    </xf>
    <xf numFmtId="0" fontId="2" fillId="0" borderId="49" xfId="0" applyFont="1" applyBorder="1" applyAlignment="1">
      <alignment horizontal="left" vertical="center" wrapText="1"/>
    </xf>
    <xf numFmtId="0" fontId="2" fillId="0" borderId="23" xfId="0" applyFont="1" applyBorder="1" applyAlignment="1">
      <alignment horizontal="left" vertical="center" wrapText="1"/>
    </xf>
    <xf numFmtId="184" fontId="2" fillId="3" borderId="28" xfId="0" applyNumberFormat="1" applyFont="1" applyFill="1" applyBorder="1" applyAlignment="1">
      <alignment horizontal="right" vertical="center"/>
    </xf>
    <xf numFmtId="178" fontId="2" fillId="2" borderId="29" xfId="0" applyNumberFormat="1" applyFont="1" applyFill="1" applyBorder="1" applyAlignment="1" applyProtection="1">
      <alignment horizontal="right" vertical="center"/>
      <protection locked="0"/>
    </xf>
    <xf numFmtId="178" fontId="2" fillId="2" borderId="31" xfId="0" applyNumberFormat="1" applyFont="1" applyFill="1" applyBorder="1" applyAlignment="1" applyProtection="1">
      <alignment horizontal="right" vertical="center"/>
      <protection locked="0"/>
    </xf>
    <xf numFmtId="178" fontId="2" fillId="2" borderId="30" xfId="0" applyNumberFormat="1" applyFont="1" applyFill="1" applyBorder="1" applyAlignment="1" applyProtection="1">
      <alignment horizontal="right" vertical="center"/>
      <protection locked="0"/>
    </xf>
    <xf numFmtId="178" fontId="2" fillId="3" borderId="16" xfId="0" applyNumberFormat="1" applyFont="1" applyFill="1" applyBorder="1" applyAlignment="1">
      <alignment horizontal="right" vertical="center"/>
    </xf>
    <xf numFmtId="178" fontId="2" fillId="3" borderId="17" xfId="0" applyNumberFormat="1" applyFont="1" applyFill="1" applyBorder="1" applyAlignment="1">
      <alignment horizontal="right" vertical="center"/>
    </xf>
    <xf numFmtId="178" fontId="2" fillId="3" borderId="15" xfId="0" applyNumberFormat="1" applyFont="1" applyFill="1" applyBorder="1" applyAlignment="1">
      <alignment horizontal="right" vertical="center"/>
    </xf>
    <xf numFmtId="176" fontId="2" fillId="3" borderId="16" xfId="0" applyNumberFormat="1" applyFont="1" applyFill="1" applyBorder="1" applyAlignment="1">
      <alignment horizontal="right" vertical="center"/>
    </xf>
    <xf numFmtId="176" fontId="2" fillId="3" borderId="18" xfId="0" applyNumberFormat="1" applyFont="1" applyFill="1" applyBorder="1" applyAlignment="1">
      <alignment horizontal="right" vertical="center"/>
    </xf>
    <xf numFmtId="176" fontId="2" fillId="3" borderId="29" xfId="0" applyNumberFormat="1" applyFont="1" applyFill="1" applyBorder="1" applyAlignment="1">
      <alignment horizontal="right" vertical="center"/>
    </xf>
    <xf numFmtId="176" fontId="2" fillId="3" borderId="31" xfId="0" applyNumberFormat="1" applyFont="1" applyFill="1" applyBorder="1" applyAlignment="1">
      <alignment horizontal="right" vertical="center"/>
    </xf>
    <xf numFmtId="176" fontId="2" fillId="3" borderId="49" xfId="0" applyNumberFormat="1" applyFont="1" applyFill="1" applyBorder="1" applyAlignment="1">
      <alignment horizontal="right" vertical="center"/>
    </xf>
    <xf numFmtId="0" fontId="2" fillId="0" borderId="38" xfId="0" applyFont="1" applyBorder="1" applyAlignment="1">
      <alignment horizontal="center" vertical="center"/>
    </xf>
    <xf numFmtId="0" fontId="2" fillId="0" borderId="37" xfId="0" applyFont="1" applyBorder="1" applyAlignment="1">
      <alignment horizontal="center" vertical="center"/>
    </xf>
    <xf numFmtId="178" fontId="2" fillId="2" borderId="20" xfId="0" applyNumberFormat="1" applyFont="1" applyFill="1" applyBorder="1" applyAlignment="1" applyProtection="1">
      <alignment horizontal="right" vertical="center"/>
      <protection locked="0"/>
    </xf>
    <xf numFmtId="178" fontId="2" fillId="2" borderId="22" xfId="0" applyNumberFormat="1" applyFont="1" applyFill="1" applyBorder="1" applyAlignment="1" applyProtection="1">
      <alignment horizontal="right" vertical="center"/>
      <protection locked="0"/>
    </xf>
    <xf numFmtId="178" fontId="2" fillId="2" borderId="21" xfId="0" applyNumberFormat="1" applyFont="1" applyFill="1" applyBorder="1" applyAlignment="1" applyProtection="1">
      <alignment horizontal="right" vertical="center"/>
      <protection locked="0"/>
    </xf>
    <xf numFmtId="0" fontId="2" fillId="0" borderId="35"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54" xfId="0" applyFont="1" applyBorder="1" applyAlignment="1">
      <alignment horizontal="center" vertical="center" wrapText="1"/>
    </xf>
    <xf numFmtId="176" fontId="2" fillId="3" borderId="20" xfId="0" applyNumberFormat="1" applyFont="1" applyFill="1" applyBorder="1" applyAlignment="1">
      <alignment horizontal="right" vertical="center"/>
    </xf>
    <xf numFmtId="176" fontId="2" fillId="3" borderId="22" xfId="0" applyNumberFormat="1" applyFont="1" applyFill="1" applyBorder="1" applyAlignment="1">
      <alignment horizontal="right" vertical="center"/>
    </xf>
    <xf numFmtId="176" fontId="2" fillId="3" borderId="23" xfId="0" applyNumberFormat="1" applyFont="1" applyFill="1" applyBorder="1" applyAlignment="1">
      <alignment horizontal="right" vertical="center"/>
    </xf>
    <xf numFmtId="0" fontId="2" fillId="0" borderId="40" xfId="0" applyFont="1" applyBorder="1" applyAlignment="1">
      <alignment horizontal="center" vertical="center"/>
    </xf>
    <xf numFmtId="184" fontId="2" fillId="3" borderId="1" xfId="0" applyNumberFormat="1" applyFont="1" applyFill="1" applyBorder="1" applyAlignment="1">
      <alignment horizontal="right" vertical="center"/>
    </xf>
    <xf numFmtId="178" fontId="2" fillId="2" borderId="2" xfId="0" applyNumberFormat="1" applyFont="1" applyFill="1" applyBorder="1" applyAlignment="1" applyProtection="1">
      <alignment horizontal="right" vertical="center"/>
      <protection locked="0"/>
    </xf>
    <xf numFmtId="178" fontId="2" fillId="2" borderId="3" xfId="0" applyNumberFormat="1" applyFont="1" applyFill="1" applyBorder="1" applyAlignment="1" applyProtection="1">
      <alignment horizontal="right" vertical="center"/>
      <protection locked="0"/>
    </xf>
    <xf numFmtId="178" fontId="2" fillId="2" borderId="4" xfId="0" applyNumberFormat="1" applyFont="1" applyFill="1" applyBorder="1" applyAlignment="1" applyProtection="1">
      <alignment horizontal="right" vertical="center"/>
      <protection locked="0"/>
    </xf>
    <xf numFmtId="176" fontId="2" fillId="3" borderId="2" xfId="0" applyNumberFormat="1" applyFont="1" applyFill="1" applyBorder="1" applyAlignment="1">
      <alignment horizontal="right" vertical="center"/>
    </xf>
    <xf numFmtId="176" fontId="2" fillId="3" borderId="3" xfId="0" applyNumberFormat="1" applyFont="1" applyFill="1" applyBorder="1" applyAlignment="1">
      <alignment horizontal="right" vertical="center"/>
    </xf>
    <xf numFmtId="176" fontId="2" fillId="3" borderId="25" xfId="0" applyNumberFormat="1" applyFont="1" applyFill="1" applyBorder="1" applyAlignment="1">
      <alignment horizontal="right" vertical="center"/>
    </xf>
    <xf numFmtId="0" fontId="2" fillId="0" borderId="0" xfId="0" applyFont="1" applyBorder="1" applyAlignment="1">
      <alignment horizontal="center" vertical="center"/>
    </xf>
    <xf numFmtId="0" fontId="2" fillId="0" borderId="46" xfId="0" applyFont="1" applyFill="1" applyBorder="1" applyAlignment="1">
      <alignment horizontal="center" vertical="center" wrapText="1"/>
    </xf>
    <xf numFmtId="9" fontId="2" fillId="2" borderId="28" xfId="0" applyNumberFormat="1" applyFont="1" applyFill="1" applyBorder="1" applyAlignment="1" applyProtection="1">
      <alignment horizontal="right" vertical="center"/>
      <protection locked="0"/>
    </xf>
    <xf numFmtId="9" fontId="2" fillId="2" borderId="46" xfId="0" applyNumberFormat="1" applyFont="1" applyFill="1" applyBorder="1" applyAlignment="1" applyProtection="1">
      <alignment horizontal="right" vertical="center"/>
      <protection locked="0"/>
    </xf>
    <xf numFmtId="9" fontId="2" fillId="2" borderId="37" xfId="0" applyNumberFormat="1" applyFont="1" applyFill="1" applyBorder="1" applyAlignment="1" applyProtection="1">
      <alignment horizontal="right" vertical="center"/>
      <protection locked="0"/>
    </xf>
    <xf numFmtId="9" fontId="2" fillId="2" borderId="39" xfId="0" applyNumberFormat="1" applyFont="1" applyFill="1" applyBorder="1" applyAlignment="1" applyProtection="1">
      <alignment horizontal="right" vertical="center"/>
      <protection locked="0"/>
    </xf>
    <xf numFmtId="0" fontId="7" fillId="0" borderId="28"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46" xfId="0" applyFont="1" applyFill="1" applyBorder="1" applyAlignment="1">
      <alignment horizontal="center" vertical="center" wrapText="1"/>
    </xf>
    <xf numFmtId="184" fontId="2" fillId="2" borderId="28" xfId="0" applyNumberFormat="1" applyFont="1" applyFill="1" applyBorder="1" applyAlignment="1" applyProtection="1">
      <alignment horizontal="right" vertical="center"/>
      <protection locked="0"/>
    </xf>
    <xf numFmtId="9" fontId="2" fillId="2" borderId="16" xfId="0" applyNumberFormat="1" applyFont="1" applyFill="1" applyBorder="1" applyAlignment="1" applyProtection="1">
      <alignment horizontal="right" vertical="center"/>
      <protection locked="0"/>
    </xf>
    <xf numFmtId="184" fontId="2" fillId="3" borderId="37" xfId="0" applyNumberFormat="1" applyFont="1" applyFill="1" applyBorder="1" applyAlignment="1" applyProtection="1">
      <alignment horizontal="right" vertical="center"/>
    </xf>
    <xf numFmtId="176" fontId="2" fillId="2" borderId="37" xfId="0" applyNumberFormat="1" applyFont="1" applyFill="1" applyBorder="1" applyAlignment="1" applyProtection="1">
      <alignment horizontal="right" vertical="center"/>
      <protection locked="0"/>
    </xf>
    <xf numFmtId="9" fontId="2" fillId="2" borderId="1" xfId="0" applyNumberFormat="1" applyFont="1" applyFill="1" applyBorder="1" applyAlignment="1" applyProtection="1">
      <alignment horizontal="right" vertical="center"/>
      <protection locked="0"/>
    </xf>
    <xf numFmtId="9" fontId="2" fillId="2" borderId="41" xfId="0" applyNumberFormat="1" applyFont="1" applyFill="1" applyBorder="1" applyAlignment="1" applyProtection="1">
      <alignment horizontal="right" vertical="center"/>
      <protection locked="0"/>
    </xf>
    <xf numFmtId="184" fontId="2" fillId="3" borderId="1" xfId="0" applyNumberFormat="1" applyFont="1" applyFill="1" applyBorder="1" applyAlignment="1" applyProtection="1">
      <alignment horizontal="right" vertical="center"/>
    </xf>
    <xf numFmtId="176" fontId="2" fillId="2" borderId="1" xfId="0" applyNumberFormat="1" applyFont="1" applyFill="1" applyBorder="1" applyAlignment="1" applyProtection="1">
      <alignment horizontal="right" vertical="center"/>
      <protection locked="0"/>
    </xf>
    <xf numFmtId="0" fontId="2" fillId="0" borderId="55" xfId="0" applyFont="1" applyBorder="1" applyAlignment="1">
      <alignment horizontal="center" vertical="center"/>
    </xf>
    <xf numFmtId="0" fontId="2" fillId="0" borderId="56" xfId="0" applyFont="1" applyBorder="1" applyAlignment="1">
      <alignment horizontal="center" vertical="center"/>
    </xf>
    <xf numFmtId="9" fontId="2" fillId="2" borderId="6" xfId="0" applyNumberFormat="1" applyFont="1" applyFill="1" applyBorder="1" applyAlignment="1" applyProtection="1">
      <alignment horizontal="right" vertical="center"/>
      <protection locked="0"/>
    </xf>
    <xf numFmtId="9" fontId="2" fillId="2" borderId="7" xfId="0" applyNumberFormat="1" applyFont="1" applyFill="1" applyBorder="1" applyAlignment="1" applyProtection="1">
      <alignment horizontal="right" vertical="center"/>
      <protection locked="0"/>
    </xf>
    <xf numFmtId="9" fontId="2" fillId="2" borderId="20" xfId="0" applyNumberFormat="1" applyFont="1" applyFill="1" applyBorder="1" applyAlignment="1" applyProtection="1">
      <alignment horizontal="right" vertical="center"/>
      <protection locked="0"/>
    </xf>
    <xf numFmtId="0" fontId="2" fillId="0" borderId="44" xfId="0" applyFont="1" applyBorder="1" applyAlignment="1">
      <alignment horizontal="center" vertical="center"/>
    </xf>
    <xf numFmtId="184" fontId="2" fillId="3" borderId="6" xfId="0" applyNumberFormat="1" applyFont="1" applyFill="1" applyBorder="1" applyAlignment="1" applyProtection="1">
      <alignment horizontal="right" vertical="center"/>
    </xf>
    <xf numFmtId="176" fontId="2" fillId="2" borderId="6" xfId="0" applyNumberFormat="1" applyFont="1" applyFill="1" applyBorder="1" applyAlignment="1" applyProtection="1">
      <alignment horizontal="right" vertical="center"/>
      <protection locked="0"/>
    </xf>
    <xf numFmtId="9" fontId="2" fillId="2" borderId="45" xfId="0" applyNumberFormat="1" applyFont="1" applyFill="1" applyBorder="1" applyAlignment="1" applyProtection="1">
      <alignment horizontal="right" vertical="center"/>
      <protection locked="0"/>
    </xf>
    <xf numFmtId="176" fontId="2" fillId="3" borderId="46" xfId="0" applyNumberFormat="1" applyFont="1" applyFill="1" applyBorder="1" applyAlignment="1">
      <alignment horizontal="right" vertical="center"/>
    </xf>
    <xf numFmtId="0" fontId="2" fillId="0" borderId="42" xfId="0" applyFont="1" applyFill="1" applyBorder="1" applyAlignment="1">
      <alignment horizontal="center" vertical="center"/>
    </xf>
    <xf numFmtId="0" fontId="2" fillId="0" borderId="32" xfId="0" applyFont="1" applyFill="1" applyBorder="1" applyAlignment="1">
      <alignment horizontal="center" vertical="center"/>
    </xf>
    <xf numFmtId="187" fontId="2" fillId="3" borderId="32" xfId="0" applyNumberFormat="1" applyFont="1" applyFill="1" applyBorder="1" applyAlignment="1">
      <alignment horizontal="right" vertical="center"/>
    </xf>
    <xf numFmtId="187" fontId="2" fillId="3" borderId="43" xfId="0" applyNumberFormat="1" applyFont="1" applyFill="1" applyBorder="1" applyAlignment="1">
      <alignment horizontal="right" vertical="center"/>
    </xf>
    <xf numFmtId="0" fontId="7" fillId="0" borderId="38" xfId="0" applyFont="1" applyFill="1" applyBorder="1" applyAlignment="1">
      <alignment horizontal="center" vertical="center"/>
    </xf>
    <xf numFmtId="0" fontId="7" fillId="0" borderId="37" xfId="0" applyFont="1" applyFill="1" applyBorder="1" applyAlignment="1">
      <alignment horizontal="center" vertical="center"/>
    </xf>
    <xf numFmtId="186" fontId="2" fillId="3" borderId="37" xfId="0" applyNumberFormat="1" applyFont="1" applyFill="1" applyBorder="1" applyAlignment="1">
      <alignment horizontal="right" vertical="center"/>
    </xf>
    <xf numFmtId="186" fontId="2" fillId="3" borderId="39" xfId="0" applyNumberFormat="1" applyFont="1" applyFill="1" applyBorder="1" applyAlignment="1">
      <alignment horizontal="right" vertical="center"/>
    </xf>
    <xf numFmtId="183" fontId="2" fillId="3" borderId="1" xfId="0" applyNumberFormat="1" applyFont="1" applyFill="1" applyBorder="1" applyAlignment="1">
      <alignment horizontal="right" vertical="center"/>
    </xf>
    <xf numFmtId="183" fontId="2" fillId="3" borderId="41" xfId="0" applyNumberFormat="1" applyFont="1" applyFill="1" applyBorder="1" applyAlignment="1">
      <alignment horizontal="right" vertical="center"/>
    </xf>
    <xf numFmtId="0" fontId="2" fillId="0" borderId="14" xfId="0" applyFont="1" applyBorder="1" applyAlignment="1">
      <alignment horizontal="center" vertical="center" wrapText="1"/>
    </xf>
    <xf numFmtId="176" fontId="2" fillId="3" borderId="14" xfId="0" applyNumberFormat="1" applyFont="1" applyFill="1" applyBorder="1" applyAlignment="1">
      <alignment horizontal="right" vertical="center"/>
    </xf>
    <xf numFmtId="176" fontId="7" fillId="2" borderId="20" xfId="0" applyNumberFormat="1" applyFont="1" applyFill="1" applyBorder="1" applyAlignment="1" applyProtection="1">
      <alignment horizontal="right" vertical="center"/>
      <protection locked="0"/>
    </xf>
    <xf numFmtId="176" fontId="7" fillId="2" borderId="22" xfId="0" applyNumberFormat="1" applyFont="1" applyFill="1" applyBorder="1" applyAlignment="1" applyProtection="1">
      <alignment horizontal="right" vertical="center"/>
      <protection locked="0"/>
    </xf>
    <xf numFmtId="176" fontId="7" fillId="2" borderId="23" xfId="0" applyNumberFormat="1" applyFont="1" applyFill="1" applyBorder="1" applyAlignment="1" applyProtection="1">
      <alignment horizontal="right" vertical="center"/>
      <protection locked="0"/>
    </xf>
    <xf numFmtId="176" fontId="7" fillId="2" borderId="29" xfId="0" applyNumberFormat="1" applyFont="1" applyFill="1" applyBorder="1" applyAlignment="1" applyProtection="1">
      <alignment horizontal="right" vertical="center"/>
      <protection locked="0"/>
    </xf>
    <xf numFmtId="176" fontId="7" fillId="2" borderId="31" xfId="0" applyNumberFormat="1" applyFont="1" applyFill="1" applyBorder="1" applyAlignment="1" applyProtection="1">
      <alignment horizontal="right" vertical="center"/>
      <protection locked="0"/>
    </xf>
    <xf numFmtId="176" fontId="7" fillId="2" borderId="49" xfId="0" applyNumberFormat="1" applyFont="1" applyFill="1" applyBorder="1" applyAlignment="1" applyProtection="1">
      <alignment horizontal="right" vertical="center"/>
      <protection locked="0"/>
    </xf>
    <xf numFmtId="176" fontId="7" fillId="3" borderId="16" xfId="0" applyNumberFormat="1" applyFont="1" applyFill="1" applyBorder="1" applyAlignment="1">
      <alignment horizontal="right" vertical="center"/>
    </xf>
    <xf numFmtId="0" fontId="2" fillId="3" borderId="20" xfId="0" applyFont="1" applyFill="1" applyBorder="1" applyAlignment="1">
      <alignment horizontal="left" vertical="center"/>
    </xf>
    <xf numFmtId="0" fontId="2" fillId="3" borderId="22" xfId="0" applyFont="1" applyFill="1" applyBorder="1" applyAlignment="1">
      <alignment horizontal="left" vertical="center"/>
    </xf>
    <xf numFmtId="0" fontId="2" fillId="3" borderId="21"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29" xfId="0" applyFont="1" applyFill="1" applyBorder="1" applyAlignment="1">
      <alignment horizontal="left" vertical="center"/>
    </xf>
    <xf numFmtId="0" fontId="2" fillId="3" borderId="31" xfId="0" applyFont="1" applyFill="1" applyBorder="1" applyAlignment="1">
      <alignment horizontal="left" vertical="center"/>
    </xf>
    <xf numFmtId="0" fontId="2" fillId="3" borderId="30" xfId="0" applyFont="1" applyFill="1" applyBorder="1" applyAlignment="1">
      <alignment horizontal="left" vertical="center"/>
    </xf>
    <xf numFmtId="0" fontId="2" fillId="0" borderId="33" xfId="0" applyFont="1" applyBorder="1" applyAlignment="1">
      <alignment horizontal="center" vertical="center" wrapText="1"/>
    </xf>
    <xf numFmtId="0" fontId="2" fillId="0" borderId="47" xfId="0" applyFont="1" applyBorder="1" applyAlignment="1">
      <alignment horizontal="center" vertical="center" wrapText="1"/>
    </xf>
    <xf numFmtId="176" fontId="2" fillId="2" borderId="29" xfId="0" applyNumberFormat="1" applyFont="1" applyFill="1" applyBorder="1" applyAlignment="1" applyProtection="1">
      <alignment horizontal="right" vertical="center"/>
      <protection locked="0"/>
    </xf>
    <xf numFmtId="176" fontId="2" fillId="2" borderId="31" xfId="0" applyNumberFormat="1" applyFont="1" applyFill="1" applyBorder="1" applyAlignment="1" applyProtection="1">
      <alignment horizontal="right" vertical="center"/>
      <protection locked="0"/>
    </xf>
    <xf numFmtId="176" fontId="2" fillId="2" borderId="49" xfId="0" applyNumberFormat="1" applyFont="1" applyFill="1" applyBorder="1" applyAlignment="1" applyProtection="1">
      <alignment horizontal="right" vertical="center"/>
      <protection locked="0"/>
    </xf>
    <xf numFmtId="0" fontId="2" fillId="0" borderId="24" xfId="0" applyFont="1" applyBorder="1" applyAlignment="1">
      <alignment horizontal="center" vertical="center" wrapText="1"/>
    </xf>
    <xf numFmtId="0" fontId="2" fillId="0" borderId="4" xfId="0" applyFont="1" applyBorder="1" applyAlignment="1">
      <alignment horizontal="center" vertical="center" wrapText="1"/>
    </xf>
    <xf numFmtId="176" fontId="2" fillId="2" borderId="2" xfId="0" applyNumberFormat="1" applyFont="1" applyFill="1" applyBorder="1" applyAlignment="1" applyProtection="1">
      <alignment horizontal="right" vertical="center"/>
      <protection locked="0"/>
    </xf>
    <xf numFmtId="176" fontId="2" fillId="2" borderId="3" xfId="0" applyNumberFormat="1" applyFont="1" applyFill="1" applyBorder="1" applyAlignment="1" applyProtection="1">
      <alignment horizontal="right" vertical="center"/>
      <protection locked="0"/>
    </xf>
    <xf numFmtId="176" fontId="2" fillId="2" borderId="25" xfId="0" applyNumberFormat="1" applyFont="1" applyFill="1" applyBorder="1" applyAlignment="1" applyProtection="1">
      <alignment horizontal="right" vertical="center"/>
      <protection locked="0"/>
    </xf>
    <xf numFmtId="0" fontId="2" fillId="0" borderId="51" xfId="0" applyFont="1" applyBorder="1" applyAlignment="1">
      <alignment horizontal="center" vertical="center" wrapText="1"/>
    </xf>
    <xf numFmtId="0" fontId="2" fillId="0" borderId="53" xfId="0" applyFont="1" applyBorder="1" applyAlignment="1">
      <alignment horizontal="center" vertical="center" wrapText="1"/>
    </xf>
    <xf numFmtId="176" fontId="2" fillId="2" borderId="20" xfId="0" applyNumberFormat="1" applyFont="1" applyFill="1" applyBorder="1" applyAlignment="1" applyProtection="1">
      <alignment horizontal="right" vertical="center"/>
      <protection locked="0"/>
    </xf>
    <xf numFmtId="176" fontId="2" fillId="2" borderId="22" xfId="0" applyNumberFormat="1" applyFont="1" applyFill="1" applyBorder="1" applyAlignment="1" applyProtection="1">
      <alignment horizontal="right" vertical="center"/>
      <protection locked="0"/>
    </xf>
    <xf numFmtId="176" fontId="2" fillId="2" borderId="23" xfId="0" applyNumberFormat="1" applyFont="1" applyFill="1" applyBorder="1" applyAlignment="1" applyProtection="1">
      <alignment horizontal="right" vertical="center"/>
      <protection locked="0"/>
    </xf>
    <xf numFmtId="177" fontId="2" fillId="2" borderId="32" xfId="0" applyNumberFormat="1" applyFont="1" applyFill="1" applyBorder="1" applyAlignment="1" applyProtection="1">
      <alignment horizontal="left" vertical="center"/>
      <protection locked="0"/>
    </xf>
    <xf numFmtId="177" fontId="2" fillId="2" borderId="32" xfId="0" applyNumberFormat="1" applyFont="1" applyFill="1" applyBorder="1" applyAlignment="1" applyProtection="1">
      <alignment horizontal="right" vertical="center"/>
      <protection locked="0"/>
    </xf>
    <xf numFmtId="177" fontId="2" fillId="2" borderId="29" xfId="0" applyNumberFormat="1" applyFont="1" applyFill="1" applyBorder="1" applyAlignment="1" applyProtection="1">
      <alignment horizontal="right" vertical="center"/>
      <protection locked="0"/>
    </xf>
    <xf numFmtId="177" fontId="2" fillId="2" borderId="37" xfId="0" applyNumberFormat="1" applyFont="1" applyFill="1" applyBorder="1" applyAlignment="1" applyProtection="1">
      <alignment horizontal="left" vertical="center"/>
      <protection locked="0"/>
    </xf>
    <xf numFmtId="177" fontId="2" fillId="2" borderId="1" xfId="0" applyNumberFormat="1" applyFont="1" applyFill="1" applyBorder="1" applyAlignment="1" applyProtection="1">
      <alignment horizontal="left" vertical="center"/>
      <protection locked="0"/>
    </xf>
    <xf numFmtId="177" fontId="2" fillId="2" borderId="1" xfId="0" applyNumberFormat="1" applyFont="1" applyFill="1" applyBorder="1" applyAlignment="1" applyProtection="1">
      <alignment horizontal="right" vertical="center"/>
      <protection locked="0"/>
    </xf>
    <xf numFmtId="177" fontId="2" fillId="2" borderId="2" xfId="0" applyNumberFormat="1" applyFont="1" applyFill="1" applyBorder="1" applyAlignment="1" applyProtection="1">
      <alignment horizontal="right" vertical="center"/>
      <protection locked="0"/>
    </xf>
    <xf numFmtId="0" fontId="2" fillId="2" borderId="29" xfId="0" applyFont="1" applyFill="1" applyBorder="1" applyAlignment="1" applyProtection="1">
      <alignment horizontal="left" vertical="center"/>
      <protection locked="0"/>
    </xf>
    <xf numFmtId="0" fontId="2" fillId="2" borderId="31" xfId="0" applyFont="1" applyFill="1" applyBorder="1" applyAlignment="1" applyProtection="1">
      <alignment horizontal="left" vertical="center"/>
      <protection locked="0"/>
    </xf>
    <xf numFmtId="0" fontId="2" fillId="2" borderId="30" xfId="0" applyFont="1" applyFill="1" applyBorder="1" applyAlignment="1" applyProtection="1">
      <alignment horizontal="left" vertical="center"/>
      <protection locked="0"/>
    </xf>
    <xf numFmtId="0" fontId="2" fillId="2" borderId="20" xfId="0" applyFont="1" applyFill="1" applyBorder="1" applyAlignment="1" applyProtection="1">
      <alignment horizontal="left" vertical="center"/>
      <protection locked="0"/>
    </xf>
    <xf numFmtId="0" fontId="2" fillId="2" borderId="22" xfId="0" applyFont="1" applyFill="1" applyBorder="1" applyAlignment="1" applyProtection="1">
      <alignment horizontal="left" vertical="center"/>
      <protection locked="0"/>
    </xf>
    <xf numFmtId="0" fontId="2" fillId="2" borderId="21" xfId="0" applyFont="1" applyFill="1" applyBorder="1" applyAlignment="1" applyProtection="1">
      <alignment horizontal="left" vertical="center"/>
      <protection locked="0"/>
    </xf>
    <xf numFmtId="0" fontId="2" fillId="2" borderId="37" xfId="0" applyNumberFormat="1" applyFont="1" applyFill="1" applyBorder="1" applyAlignment="1" applyProtection="1">
      <alignment horizontal="right" vertical="center"/>
      <protection locked="0"/>
    </xf>
    <xf numFmtId="0" fontId="2" fillId="2" borderId="39" xfId="0" applyNumberFormat="1" applyFont="1" applyFill="1" applyBorder="1" applyAlignment="1" applyProtection="1">
      <alignment horizontal="right" vertical="center"/>
      <protection locked="0"/>
    </xf>
    <xf numFmtId="0" fontId="2" fillId="2" borderId="32" xfId="0" applyNumberFormat="1" applyFont="1" applyFill="1" applyBorder="1" applyAlignment="1" applyProtection="1">
      <alignment horizontal="right" vertical="center"/>
      <protection locked="0"/>
    </xf>
    <xf numFmtId="0" fontId="2" fillId="2" borderId="1" xfId="0" applyNumberFormat="1" applyFont="1" applyFill="1" applyBorder="1" applyAlignment="1" applyProtection="1">
      <alignment horizontal="right" vertical="center"/>
      <protection locked="0"/>
    </xf>
    <xf numFmtId="0" fontId="2" fillId="2" borderId="41" xfId="0" applyNumberFormat="1" applyFont="1" applyFill="1" applyBorder="1" applyAlignment="1" applyProtection="1">
      <alignment horizontal="right" vertical="center"/>
      <protection locked="0"/>
    </xf>
    <xf numFmtId="177" fontId="2" fillId="2" borderId="29" xfId="0" applyNumberFormat="1" applyFont="1" applyFill="1" applyBorder="1" applyAlignment="1" applyProtection="1">
      <alignment horizontal="left" vertical="center"/>
      <protection locked="0"/>
    </xf>
    <xf numFmtId="177" fontId="2" fillId="2" borderId="31" xfId="0" applyNumberFormat="1" applyFont="1" applyFill="1" applyBorder="1" applyAlignment="1" applyProtection="1">
      <alignment horizontal="left" vertical="center"/>
      <protection locked="0"/>
    </xf>
    <xf numFmtId="177" fontId="2" fillId="2" borderId="30" xfId="0" applyNumberFormat="1" applyFont="1" applyFill="1" applyBorder="1" applyAlignment="1" applyProtection="1">
      <alignment horizontal="left" vertical="center"/>
      <protection locked="0"/>
    </xf>
    <xf numFmtId="0" fontId="2" fillId="2" borderId="43" xfId="0" applyNumberFormat="1" applyFont="1" applyFill="1" applyBorder="1" applyAlignment="1" applyProtection="1">
      <alignment horizontal="right" vertical="center"/>
      <protection locked="0"/>
    </xf>
    <xf numFmtId="177" fontId="2" fillId="2" borderId="20" xfId="0" applyNumberFormat="1" applyFont="1" applyFill="1" applyBorder="1" applyAlignment="1" applyProtection="1">
      <alignment horizontal="left" vertical="center"/>
      <protection locked="0"/>
    </xf>
    <xf numFmtId="177" fontId="2" fillId="2" borderId="22" xfId="0" applyNumberFormat="1" applyFont="1" applyFill="1" applyBorder="1" applyAlignment="1" applyProtection="1">
      <alignment horizontal="left" vertical="center"/>
      <protection locked="0"/>
    </xf>
    <xf numFmtId="177" fontId="2" fillId="2" borderId="21" xfId="0" applyNumberFormat="1" applyFont="1" applyFill="1" applyBorder="1" applyAlignment="1" applyProtection="1">
      <alignment horizontal="left" vertical="center"/>
      <protection locked="0"/>
    </xf>
    <xf numFmtId="177" fontId="2" fillId="2" borderId="2" xfId="0" applyNumberFormat="1" applyFont="1" applyFill="1" applyBorder="1" applyAlignment="1" applyProtection="1">
      <alignment horizontal="left" vertical="center"/>
      <protection locked="0"/>
    </xf>
    <xf numFmtId="177" fontId="2" fillId="2" borderId="3" xfId="0" applyNumberFormat="1" applyFont="1" applyFill="1" applyBorder="1" applyAlignment="1" applyProtection="1">
      <alignment horizontal="left" vertical="center"/>
      <protection locked="0"/>
    </xf>
    <xf numFmtId="177" fontId="2" fillId="2" borderId="4" xfId="0" applyNumberFormat="1" applyFont="1" applyFill="1" applyBorder="1" applyAlignment="1" applyProtection="1">
      <alignment horizontal="left" vertical="center"/>
      <protection locked="0"/>
    </xf>
    <xf numFmtId="0" fontId="2" fillId="0" borderId="87" xfId="0"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177" fontId="2" fillId="2" borderId="37" xfId="0" applyNumberFormat="1" applyFont="1" applyFill="1" applyBorder="1" applyAlignment="1" applyProtection="1">
      <alignment horizontal="right" vertical="center"/>
      <protection locked="0"/>
    </xf>
    <xf numFmtId="177" fontId="2" fillId="2" borderId="20" xfId="0" applyNumberFormat="1" applyFont="1" applyFill="1" applyBorder="1" applyAlignment="1" applyProtection="1">
      <alignment horizontal="right" vertical="center"/>
      <protection locked="0"/>
    </xf>
    <xf numFmtId="0" fontId="2" fillId="0" borderId="69"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7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3" fillId="0" borderId="61" xfId="0" applyFont="1" applyFill="1" applyBorder="1" applyAlignment="1">
      <alignment horizontal="center" vertical="center"/>
    </xf>
    <xf numFmtId="188" fontId="3" fillId="0" borderId="66" xfId="0" applyNumberFormat="1" applyFont="1" applyFill="1" applyBorder="1" applyAlignment="1">
      <alignment horizontal="right" vertical="center"/>
    </xf>
    <xf numFmtId="188" fontId="3" fillId="0" borderId="67" xfId="0" applyNumberFormat="1" applyFont="1" applyFill="1" applyBorder="1" applyAlignment="1">
      <alignment horizontal="right" vertical="center"/>
    </xf>
    <xf numFmtId="188" fontId="3" fillId="0" borderId="68" xfId="0" applyNumberFormat="1" applyFont="1" applyFill="1" applyBorder="1" applyAlignment="1">
      <alignment horizontal="right" vertical="center"/>
    </xf>
    <xf numFmtId="0" fontId="3" fillId="0" borderId="62" xfId="0" applyFont="1" applyFill="1" applyBorder="1" applyAlignment="1">
      <alignment horizontal="center" vertical="center"/>
    </xf>
    <xf numFmtId="188" fontId="3" fillId="0" borderId="69" xfId="0" applyNumberFormat="1" applyFont="1" applyFill="1" applyBorder="1" applyAlignment="1">
      <alignment horizontal="right" vertical="center"/>
    </xf>
    <xf numFmtId="188" fontId="3" fillId="0" borderId="70" xfId="0" applyNumberFormat="1" applyFont="1" applyFill="1" applyBorder="1" applyAlignment="1">
      <alignment horizontal="right" vertical="center"/>
    </xf>
    <xf numFmtId="188" fontId="3" fillId="0" borderId="71" xfId="0" applyNumberFormat="1" applyFont="1" applyFill="1" applyBorder="1" applyAlignment="1">
      <alignment horizontal="righ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188" fontId="3" fillId="0" borderId="63" xfId="0" applyNumberFormat="1" applyFont="1" applyFill="1" applyBorder="1" applyAlignment="1">
      <alignment horizontal="right" vertical="center"/>
    </xf>
    <xf numFmtId="188" fontId="3" fillId="0" borderId="64" xfId="0" applyNumberFormat="1" applyFont="1" applyFill="1" applyBorder="1" applyAlignment="1">
      <alignment horizontal="right" vertical="center"/>
    </xf>
    <xf numFmtId="188" fontId="3" fillId="0" borderId="65" xfId="0" applyNumberFormat="1" applyFont="1" applyFill="1" applyBorder="1" applyAlignment="1">
      <alignment horizontal="right" vertical="center"/>
    </xf>
    <xf numFmtId="188" fontId="3" fillId="0" borderId="73" xfId="0" applyNumberFormat="1" applyFont="1" applyFill="1" applyBorder="1" applyAlignment="1">
      <alignment horizontal="right" vertical="center"/>
    </xf>
    <xf numFmtId="188" fontId="3" fillId="0" borderId="74" xfId="0" applyNumberFormat="1" applyFont="1" applyFill="1" applyBorder="1" applyAlignment="1">
      <alignment horizontal="right" vertical="center"/>
    </xf>
    <xf numFmtId="188" fontId="3" fillId="0" borderId="75" xfId="0" applyNumberFormat="1" applyFont="1" applyFill="1" applyBorder="1" applyAlignment="1">
      <alignment horizontal="right" vertical="center"/>
    </xf>
    <xf numFmtId="0" fontId="3" fillId="0" borderId="7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60" xfId="0" applyFont="1" applyFill="1" applyBorder="1" applyAlignment="1">
      <alignment horizontal="center" vertical="center"/>
    </xf>
    <xf numFmtId="0" fontId="2" fillId="0" borderId="42" xfId="0" applyFont="1" applyFill="1" applyBorder="1" applyAlignment="1">
      <alignment horizontal="left" vertical="center"/>
    </xf>
    <xf numFmtId="0" fontId="2" fillId="0" borderId="32" xfId="0" applyFont="1" applyFill="1" applyBorder="1" applyAlignment="1">
      <alignment horizontal="left" vertical="center"/>
    </xf>
    <xf numFmtId="180" fontId="2" fillId="3" borderId="32" xfId="0" applyNumberFormat="1" applyFont="1" applyFill="1" applyBorder="1" applyAlignment="1">
      <alignment horizontal="right" vertical="center"/>
    </xf>
    <xf numFmtId="180" fontId="2" fillId="3" borderId="43" xfId="0" applyNumberFormat="1" applyFont="1" applyFill="1" applyBorder="1" applyAlignment="1">
      <alignment horizontal="right" vertical="center"/>
    </xf>
    <xf numFmtId="0" fontId="2" fillId="0" borderId="38" xfId="0" applyFont="1" applyFill="1" applyBorder="1" applyAlignment="1">
      <alignment horizontal="left" vertical="center"/>
    </xf>
    <xf numFmtId="0" fontId="2" fillId="0" borderId="37" xfId="0" applyFont="1" applyFill="1" applyBorder="1" applyAlignment="1">
      <alignment horizontal="left" vertical="center"/>
    </xf>
    <xf numFmtId="0" fontId="2" fillId="0" borderId="40" xfId="0" applyFont="1" applyFill="1" applyBorder="1" applyAlignment="1">
      <alignment horizontal="left" vertical="center"/>
    </xf>
    <xf numFmtId="0" fontId="2" fillId="0" borderId="1" xfId="0" applyFont="1" applyFill="1" applyBorder="1" applyAlignment="1">
      <alignment horizontal="left" vertical="center"/>
    </xf>
    <xf numFmtId="180" fontId="2" fillId="3" borderId="37" xfId="0" applyNumberFormat="1" applyFont="1" applyFill="1" applyBorder="1" applyAlignment="1">
      <alignment horizontal="right" vertical="center"/>
    </xf>
    <xf numFmtId="180" fontId="2" fillId="3" borderId="39" xfId="0" applyNumberFormat="1" applyFont="1" applyFill="1" applyBorder="1" applyAlignment="1">
      <alignment horizontal="right" vertical="center"/>
    </xf>
    <xf numFmtId="180" fontId="2" fillId="2" borderId="1" xfId="0" applyNumberFormat="1" applyFont="1" applyFill="1" applyBorder="1" applyAlignment="1" applyProtection="1">
      <alignment horizontal="right" vertical="center"/>
      <protection locked="0"/>
    </xf>
    <xf numFmtId="180" fontId="2" fillId="2" borderId="41" xfId="0" applyNumberFormat="1" applyFont="1" applyFill="1" applyBorder="1" applyAlignment="1" applyProtection="1">
      <alignment horizontal="right" vertical="center"/>
      <protection locked="0"/>
    </xf>
    <xf numFmtId="0" fontId="2" fillId="2" borderId="0" xfId="0" applyFont="1" applyFill="1" applyBorder="1" applyAlignment="1" applyProtection="1">
      <alignment horizontal="left" vertical="center"/>
      <protection locked="0"/>
    </xf>
    <xf numFmtId="180" fontId="2" fillId="3" borderId="40" xfId="0" applyNumberFormat="1" applyFont="1" applyFill="1" applyBorder="1" applyAlignment="1">
      <alignment horizontal="right" vertical="center"/>
    </xf>
    <xf numFmtId="180" fontId="2" fillId="3" borderId="1" xfId="0" applyNumberFormat="1" applyFont="1" applyFill="1" applyBorder="1" applyAlignment="1">
      <alignment horizontal="right" vertical="center"/>
    </xf>
    <xf numFmtId="180" fontId="2" fillId="3" borderId="41" xfId="0" applyNumberFormat="1" applyFont="1" applyFill="1" applyBorder="1" applyAlignment="1">
      <alignment horizontal="right" vertical="center"/>
    </xf>
    <xf numFmtId="0" fontId="7" fillId="0" borderId="0" xfId="0" applyFont="1" applyBorder="1" applyAlignment="1">
      <alignment horizontal="left" vertical="center"/>
    </xf>
    <xf numFmtId="180" fontId="2" fillId="2" borderId="38" xfId="0" applyNumberFormat="1" applyFont="1" applyFill="1" applyBorder="1" applyAlignment="1" applyProtection="1">
      <alignment horizontal="right" vertical="center"/>
      <protection locked="0"/>
    </xf>
    <xf numFmtId="180" fontId="2" fillId="2" borderId="37" xfId="0" applyNumberFormat="1" applyFont="1" applyFill="1" applyBorder="1" applyAlignment="1" applyProtection="1">
      <alignment horizontal="right" vertical="center"/>
      <protection locked="0"/>
    </xf>
    <xf numFmtId="180" fontId="2" fillId="2" borderId="39" xfId="0" applyNumberFormat="1" applyFont="1" applyFill="1" applyBorder="1" applyAlignment="1" applyProtection="1">
      <alignment horizontal="right" vertical="center"/>
      <protection locked="0"/>
    </xf>
    <xf numFmtId="180" fontId="2" fillId="2" borderId="42" xfId="0" applyNumberFormat="1" applyFont="1" applyFill="1" applyBorder="1" applyAlignment="1" applyProtection="1">
      <alignment horizontal="right" vertical="center"/>
      <protection locked="0"/>
    </xf>
    <xf numFmtId="180" fontId="2" fillId="2" borderId="32" xfId="0" applyNumberFormat="1" applyFont="1" applyFill="1" applyBorder="1" applyAlignment="1" applyProtection="1">
      <alignment horizontal="right" vertical="center"/>
      <protection locked="0"/>
    </xf>
    <xf numFmtId="180" fontId="2" fillId="2" borderId="43" xfId="0" applyNumberFormat="1" applyFont="1" applyFill="1" applyBorder="1" applyAlignment="1" applyProtection="1">
      <alignment horizontal="right" vertical="center"/>
      <protection locked="0"/>
    </xf>
    <xf numFmtId="0" fontId="7" fillId="0" borderId="0" xfId="0" applyFont="1" applyFill="1" applyBorder="1" applyAlignment="1">
      <alignment horizontal="left" vertical="center"/>
    </xf>
    <xf numFmtId="0" fontId="2" fillId="0" borderId="24" xfId="0" applyFont="1" applyBorder="1" applyAlignment="1">
      <alignment horizontal="left" vertical="center"/>
    </xf>
    <xf numFmtId="180" fontId="2" fillId="3" borderId="42" xfId="0" applyNumberFormat="1" applyFont="1" applyFill="1" applyBorder="1" applyAlignment="1">
      <alignment horizontal="right" vertical="center"/>
    </xf>
    <xf numFmtId="180" fontId="2" fillId="3" borderId="38" xfId="0" applyNumberFormat="1" applyFont="1" applyFill="1" applyBorder="1" applyAlignment="1">
      <alignment horizontal="right" vertical="center"/>
    </xf>
    <xf numFmtId="181" fontId="2" fillId="2" borderId="40" xfId="0" applyNumberFormat="1" applyFont="1" applyFill="1" applyBorder="1" applyAlignment="1" applyProtection="1">
      <alignment horizontal="right" vertical="center"/>
      <protection locked="0"/>
    </xf>
    <xf numFmtId="181" fontId="2" fillId="2" borderId="1" xfId="0" applyNumberFormat="1" applyFont="1" applyFill="1" applyBorder="1" applyAlignment="1" applyProtection="1">
      <alignment horizontal="right" vertical="center"/>
      <protection locked="0"/>
    </xf>
    <xf numFmtId="181" fontId="2" fillId="2" borderId="41" xfId="0" applyNumberFormat="1" applyFont="1" applyFill="1" applyBorder="1" applyAlignment="1" applyProtection="1">
      <alignment horizontal="right" vertical="center"/>
      <protection locked="0"/>
    </xf>
    <xf numFmtId="0" fontId="2" fillId="0" borderId="19" xfId="0" applyFont="1" applyBorder="1" applyAlignment="1">
      <alignment horizontal="left" vertical="center"/>
    </xf>
    <xf numFmtId="0" fontId="2" fillId="0" borderId="22" xfId="0" applyFont="1" applyBorder="1" applyAlignment="1">
      <alignment horizontal="left" vertical="center"/>
    </xf>
    <xf numFmtId="0" fontId="2" fillId="0" borderId="40" xfId="0" applyFont="1" applyBorder="1" applyAlignment="1">
      <alignment horizontal="left" vertical="center"/>
    </xf>
    <xf numFmtId="0" fontId="2" fillId="0" borderId="1" xfId="0" applyFont="1" applyBorder="1" applyAlignment="1">
      <alignment horizontal="left" vertical="center"/>
    </xf>
    <xf numFmtId="0" fontId="7" fillId="0" borderId="19" xfId="0" applyFont="1" applyFill="1" applyBorder="1" applyAlignment="1">
      <alignment horizontal="left" vertical="center"/>
    </xf>
    <xf numFmtId="0" fontId="7" fillId="0" borderId="22" xfId="0" applyFont="1" applyFill="1" applyBorder="1" applyAlignment="1">
      <alignment horizontal="left" vertical="center"/>
    </xf>
    <xf numFmtId="0" fontId="2" fillId="0" borderId="26" xfId="0" applyFont="1" applyFill="1" applyBorder="1" applyAlignment="1">
      <alignment horizontal="center" vertical="center"/>
    </xf>
    <xf numFmtId="180" fontId="2" fillId="3" borderId="6" xfId="0" applyNumberFormat="1" applyFont="1" applyFill="1" applyBorder="1" applyAlignment="1">
      <alignment horizontal="right" vertical="center"/>
    </xf>
    <xf numFmtId="180" fontId="2" fillId="3" borderId="45" xfId="0" applyNumberFormat="1" applyFont="1" applyFill="1" applyBorder="1" applyAlignment="1">
      <alignment horizontal="right" vertical="center"/>
    </xf>
    <xf numFmtId="0" fontId="2" fillId="0" borderId="4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8" xfId="0" applyFont="1" applyFill="1" applyBorder="1" applyAlignment="1">
      <alignment horizontal="center" vertical="center"/>
    </xf>
    <xf numFmtId="185" fontId="2" fillId="3" borderId="32" xfId="0" applyNumberFormat="1" applyFont="1" applyFill="1" applyBorder="1" applyAlignment="1">
      <alignment horizontal="right" vertical="center"/>
    </xf>
    <xf numFmtId="185" fontId="2" fillId="3" borderId="43" xfId="0" applyNumberFormat="1" applyFont="1" applyFill="1" applyBorder="1" applyAlignment="1">
      <alignment horizontal="right" vertical="center"/>
    </xf>
    <xf numFmtId="0" fontId="2" fillId="0" borderId="25" xfId="0" applyFont="1" applyBorder="1" applyAlignment="1">
      <alignment horizontal="center" vertical="center"/>
    </xf>
    <xf numFmtId="0" fontId="2" fillId="2" borderId="1" xfId="0" applyFont="1" applyFill="1" applyBorder="1" applyAlignment="1" applyProtection="1">
      <alignment horizontal="left" vertical="center"/>
      <protection locked="0"/>
    </xf>
    <xf numFmtId="0" fontId="2" fillId="2" borderId="41" xfId="0" applyFont="1" applyFill="1" applyBorder="1" applyAlignment="1" applyProtection="1">
      <alignment horizontal="left" vertical="center"/>
      <protection locked="0"/>
    </xf>
    <xf numFmtId="0" fontId="2" fillId="0" borderId="4" xfId="0" applyFont="1" applyFill="1" applyBorder="1" applyAlignment="1">
      <alignment horizontal="left" vertical="center"/>
    </xf>
    <xf numFmtId="0" fontId="2" fillId="2" borderId="32" xfId="0" applyFont="1" applyFill="1" applyBorder="1" applyAlignment="1" applyProtection="1">
      <alignment horizontal="left" vertical="center"/>
      <protection locked="0"/>
    </xf>
    <xf numFmtId="0" fontId="2" fillId="0" borderId="50" xfId="0" applyFont="1" applyFill="1" applyBorder="1" applyAlignment="1">
      <alignment horizontal="left" vertical="center"/>
    </xf>
    <xf numFmtId="0" fontId="2" fillId="0" borderId="31" xfId="0" applyFont="1" applyFill="1" applyBorder="1" applyAlignment="1">
      <alignment horizontal="left" vertical="center"/>
    </xf>
    <xf numFmtId="0" fontId="2" fillId="0" borderId="38" xfId="0" applyFont="1" applyBorder="1" applyAlignment="1">
      <alignment horizontal="left" vertical="center"/>
    </xf>
    <xf numFmtId="0" fontId="2" fillId="0" borderId="37" xfId="0" applyFont="1" applyBorder="1" applyAlignment="1">
      <alignment horizontal="left" vertical="center"/>
    </xf>
    <xf numFmtId="0" fontId="2" fillId="2" borderId="37" xfId="0" applyFont="1" applyFill="1" applyBorder="1" applyAlignment="1" applyProtection="1">
      <alignment horizontal="left" vertical="center"/>
      <protection locked="0"/>
    </xf>
    <xf numFmtId="0" fontId="2" fillId="2" borderId="39" xfId="0" applyFont="1" applyFill="1" applyBorder="1" applyAlignment="1" applyProtection="1">
      <alignment horizontal="left" vertical="center"/>
      <protection locked="0"/>
    </xf>
    <xf numFmtId="0" fontId="2" fillId="0" borderId="27" xfId="0" applyFont="1" applyBorder="1" applyAlignment="1">
      <alignment horizontal="left" vertical="center"/>
    </xf>
    <xf numFmtId="0" fontId="2" fillId="0" borderId="4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27"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177" fontId="2" fillId="2" borderId="1" xfId="0" applyNumberFormat="1" applyFont="1" applyFill="1" applyBorder="1" applyAlignment="1" applyProtection="1">
      <alignment horizontal="center" vertical="center"/>
      <protection locked="0"/>
    </xf>
    <xf numFmtId="183" fontId="2" fillId="2" borderId="1" xfId="0" applyNumberFormat="1" applyFont="1" applyFill="1" applyBorder="1" applyAlignment="1" applyProtection="1">
      <alignment horizontal="right" vertical="center"/>
      <protection locked="0"/>
    </xf>
    <xf numFmtId="0" fontId="2" fillId="2" borderId="40" xfId="0" applyFont="1" applyFill="1" applyBorder="1" applyAlignment="1" applyProtection="1">
      <alignment horizontal="left" vertical="center"/>
      <protection locked="0"/>
    </xf>
    <xf numFmtId="183" fontId="2" fillId="3" borderId="34" xfId="0" applyNumberFormat="1" applyFont="1" applyFill="1" applyBorder="1" applyAlignment="1">
      <alignment horizontal="right" vertical="center"/>
    </xf>
    <xf numFmtId="183" fontId="2" fillId="3" borderId="28" xfId="0" applyNumberFormat="1" applyFont="1" applyFill="1" applyBorder="1" applyAlignment="1">
      <alignment horizontal="right" vertical="center"/>
    </xf>
    <xf numFmtId="183" fontId="2" fillId="3" borderId="32" xfId="0" applyNumberFormat="1" applyFont="1" applyFill="1" applyBorder="1" applyAlignment="1">
      <alignment horizontal="right" vertical="center"/>
    </xf>
    <xf numFmtId="183" fontId="2" fillId="3" borderId="43" xfId="0" applyNumberFormat="1" applyFont="1" applyFill="1" applyBorder="1" applyAlignment="1">
      <alignment horizontal="right" vertical="center"/>
    </xf>
    <xf numFmtId="0" fontId="2" fillId="2" borderId="42" xfId="0" applyFont="1" applyFill="1" applyBorder="1" applyAlignment="1" applyProtection="1">
      <alignment horizontal="left" vertical="center"/>
      <protection locked="0"/>
    </xf>
    <xf numFmtId="177" fontId="2" fillId="2" borderId="32" xfId="0" applyNumberFormat="1" applyFont="1" applyFill="1" applyBorder="1" applyAlignment="1" applyProtection="1">
      <alignment horizontal="center" vertical="center"/>
      <protection locked="0"/>
    </xf>
    <xf numFmtId="183" fontId="2" fillId="2" borderId="32" xfId="0" applyNumberFormat="1" applyFont="1" applyFill="1" applyBorder="1" applyAlignment="1" applyProtection="1">
      <alignment horizontal="right" vertical="center"/>
      <protection locked="0"/>
    </xf>
    <xf numFmtId="177" fontId="2" fillId="2" borderId="37" xfId="0" applyNumberFormat="1" applyFont="1" applyFill="1" applyBorder="1" applyAlignment="1" applyProtection="1">
      <alignment horizontal="center" vertical="center"/>
      <protection locked="0"/>
    </xf>
    <xf numFmtId="183" fontId="2" fillId="2" borderId="37" xfId="0" applyNumberFormat="1" applyFont="1" applyFill="1" applyBorder="1" applyAlignment="1" applyProtection="1">
      <alignment horizontal="right" vertical="center"/>
      <protection locked="0"/>
    </xf>
    <xf numFmtId="183" fontId="2" fillId="3" borderId="37" xfId="0" applyNumberFormat="1" applyFont="1" applyFill="1" applyBorder="1" applyAlignment="1">
      <alignment horizontal="right" vertical="center"/>
    </xf>
    <xf numFmtId="183" fontId="2" fillId="3" borderId="39" xfId="0" applyNumberFormat="1" applyFont="1" applyFill="1" applyBorder="1" applyAlignment="1">
      <alignment horizontal="right" vertical="center"/>
    </xf>
    <xf numFmtId="0" fontId="2" fillId="3" borderId="0" xfId="0" applyFont="1" applyFill="1" applyBorder="1" applyAlignment="1">
      <alignment horizontal="right" vertical="center"/>
    </xf>
    <xf numFmtId="0" fontId="2" fillId="2" borderId="38" xfId="0" applyFont="1" applyFill="1" applyBorder="1" applyAlignment="1" applyProtection="1">
      <alignment horizontal="left" vertical="center"/>
      <protection locked="0"/>
    </xf>
    <xf numFmtId="180" fontId="2" fillId="3" borderId="34" xfId="0" applyNumberFormat="1" applyFont="1" applyFill="1" applyBorder="1" applyAlignment="1">
      <alignment horizontal="right" vertical="center"/>
    </xf>
    <xf numFmtId="180" fontId="2" fillId="3" borderId="28" xfId="0" applyNumberFormat="1" applyFont="1" applyFill="1" applyBorder="1" applyAlignment="1">
      <alignment horizontal="right" vertical="center"/>
    </xf>
    <xf numFmtId="180" fontId="2" fillId="3" borderId="46" xfId="0" applyNumberFormat="1" applyFont="1" applyFill="1" applyBorder="1" applyAlignment="1">
      <alignment horizontal="right" vertical="center"/>
    </xf>
    <xf numFmtId="0" fontId="2" fillId="2" borderId="0" xfId="0" applyFont="1" applyFill="1" applyBorder="1" applyAlignment="1" applyProtection="1">
      <alignment horizontal="center" vertical="center"/>
      <protection locked="0"/>
    </xf>
    <xf numFmtId="0" fontId="2" fillId="2" borderId="0" xfId="0" applyFont="1" applyFill="1" applyBorder="1" applyAlignment="1" applyProtection="1">
      <alignment horizontal="right" vertical="center"/>
      <protection locked="0"/>
    </xf>
  </cellXfs>
  <cellStyles count="1">
    <cellStyle name="標準" xfId="0" builtinId="0"/>
  </cellStyles>
  <dxfs count="11">
    <dxf>
      <font>
        <color theme="9" tint="0.79998168889431442"/>
      </font>
    </dxf>
    <dxf>
      <font>
        <color theme="9" tint="0.79998168889431442"/>
      </font>
    </dxf>
    <dxf>
      <font>
        <color rgb="FF9C0006"/>
      </font>
      <fill>
        <patternFill>
          <bgColor rgb="FFFFC7CE"/>
        </patternFill>
      </fill>
    </dxf>
    <dxf>
      <font>
        <b/>
        <i val="0"/>
        <color rgb="FF9C0006"/>
      </font>
      <fill>
        <patternFill>
          <bgColor rgb="FFFFC7CE"/>
        </patternFill>
      </fill>
    </dxf>
    <dxf>
      <font>
        <b/>
        <i val="0"/>
        <color rgb="FF006600"/>
      </font>
      <fill>
        <patternFill>
          <bgColor rgb="FFCCFFCC"/>
        </patternFill>
      </fill>
    </dxf>
    <dxf>
      <font>
        <b/>
        <i val="0"/>
        <color rgb="FF9C0006"/>
      </font>
      <fill>
        <patternFill>
          <bgColor rgb="FFFFC7CE"/>
        </patternFill>
      </fill>
    </dxf>
    <dxf>
      <font>
        <color rgb="FF006600"/>
      </font>
      <fill>
        <patternFill>
          <bgColor rgb="FFCCFFCC"/>
        </patternFill>
      </fill>
    </dxf>
    <dxf>
      <fill>
        <patternFill>
          <bgColor rgb="FFCCFFCC"/>
        </patternFill>
      </fill>
    </dxf>
    <dxf>
      <fill>
        <patternFill>
          <bgColor theme="7" tint="0.79998168889431442"/>
        </patternFill>
      </fill>
    </dxf>
    <dxf>
      <font>
        <color theme="9" tint="0.79998168889431442"/>
      </font>
      <fill>
        <patternFill>
          <bgColor theme="9" tint="0.79998168889431442"/>
        </patternFill>
      </fill>
    </dxf>
    <dxf>
      <font>
        <color theme="9" tint="0.79998168889431442"/>
      </font>
      <fill>
        <patternFill>
          <fgColor theme="9" tint="0.79998168889431442"/>
        </patternFill>
      </fill>
    </dxf>
  </dxfs>
  <tableStyles count="0" defaultTableStyle="TableStyleMedium2" defaultPivotStyle="PivotStyleLight16"/>
  <colors>
    <mruColors>
      <color rgb="FFCCFFCC"/>
      <color rgb="FF006600"/>
      <color rgb="FFFFD5E6"/>
      <color rgb="FFE5FFE5"/>
      <color rgb="FFE1FFE1"/>
      <color rgb="FFDDFFDD"/>
      <color rgb="FFFFB7D4"/>
      <color rgb="FFFFE5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104775</xdr:colOff>
      <xdr:row>1</xdr:row>
      <xdr:rowOff>123825</xdr:rowOff>
    </xdr:from>
    <xdr:to>
      <xdr:col>1</xdr:col>
      <xdr:colOff>834831</xdr:colOff>
      <xdr:row>3</xdr:row>
      <xdr:rowOff>88446</xdr:rowOff>
    </xdr:to>
    <xdr:grpSp>
      <xdr:nvGrpSpPr>
        <xdr:cNvPr id="2" name="グループ化 1"/>
        <xdr:cNvGrpSpPr/>
      </xdr:nvGrpSpPr>
      <xdr:grpSpPr>
        <a:xfrm>
          <a:off x="104775" y="361950"/>
          <a:ext cx="1901631" cy="440871"/>
          <a:chOff x="5164840" y="3136927"/>
          <a:chExt cx="1387713" cy="440871"/>
        </a:xfrm>
      </xdr:grpSpPr>
      <xdr:sp macro="" textlink="">
        <xdr:nvSpPr>
          <xdr:cNvPr id="3" name="正方形/長方形 2"/>
          <xdr:cNvSpPr/>
        </xdr:nvSpPr>
        <xdr:spPr>
          <a:xfrm>
            <a:off x="5214257" y="3186792"/>
            <a:ext cx="344261" cy="142875"/>
          </a:xfrm>
          <a:prstGeom prst="rect">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xdr:cNvSpPr/>
        </xdr:nvSpPr>
        <xdr:spPr>
          <a:xfrm>
            <a:off x="5164840" y="3136927"/>
            <a:ext cx="1316329" cy="440871"/>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5494564" y="3137806"/>
            <a:ext cx="8212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入力セル</a:t>
            </a:r>
          </a:p>
        </xdr:txBody>
      </xdr:sp>
      <xdr:sp macro="" textlink="">
        <xdr:nvSpPr>
          <xdr:cNvPr id="6" name="正方形/長方形 5"/>
          <xdr:cNvSpPr/>
        </xdr:nvSpPr>
        <xdr:spPr>
          <a:xfrm>
            <a:off x="5221061" y="3382733"/>
            <a:ext cx="344261" cy="14287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5501368" y="3333747"/>
            <a:ext cx="105118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･･･自動計算</a:t>
            </a:r>
            <a:r>
              <a:rPr kumimoji="1" lang="ja-JP" altLang="en-US" sz="900" b="1">
                <a:latin typeface="ＭＳ ゴシック" panose="020B0609070205080204" pitchFamily="49" charset="-128"/>
                <a:ea typeface="ＭＳ ゴシック" panose="020B0609070205080204" pitchFamily="49" charset="-128"/>
              </a:rPr>
              <a:t>セル</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112059</xdr:colOff>
      <xdr:row>9</xdr:row>
      <xdr:rowOff>78441</xdr:rowOff>
    </xdr:from>
    <xdr:to>
      <xdr:col>33</xdr:col>
      <xdr:colOff>89647</xdr:colOff>
      <xdr:row>14</xdr:row>
      <xdr:rowOff>89647</xdr:rowOff>
    </xdr:to>
    <xdr:sp macro="" textlink="">
      <xdr:nvSpPr>
        <xdr:cNvPr id="2" name="正方形/長方形 1"/>
        <xdr:cNvSpPr/>
      </xdr:nvSpPr>
      <xdr:spPr>
        <a:xfrm>
          <a:off x="4672853" y="1826559"/>
          <a:ext cx="1994647" cy="874059"/>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185057</xdr:colOff>
      <xdr:row>17</xdr:row>
      <xdr:rowOff>26334</xdr:rowOff>
    </xdr:from>
    <xdr:to>
      <xdr:col>32</xdr:col>
      <xdr:colOff>184410</xdr:colOff>
      <xdr:row>19</xdr:row>
      <xdr:rowOff>10886</xdr:rowOff>
    </xdr:to>
    <xdr:grpSp>
      <xdr:nvGrpSpPr>
        <xdr:cNvPr id="8" name="グループ化 7"/>
        <xdr:cNvGrpSpPr/>
      </xdr:nvGrpSpPr>
      <xdr:grpSpPr>
        <a:xfrm>
          <a:off x="5149263" y="3119158"/>
          <a:ext cx="1411294" cy="556052"/>
          <a:chOff x="5143500" y="3106991"/>
          <a:chExt cx="1409053" cy="556052"/>
        </a:xfrm>
      </xdr:grpSpPr>
      <xdr:sp macro="" textlink="">
        <xdr:nvSpPr>
          <xdr:cNvPr id="3" name="正方形/長方形 2"/>
          <xdr:cNvSpPr/>
        </xdr:nvSpPr>
        <xdr:spPr>
          <a:xfrm>
            <a:off x="5214257" y="3186792"/>
            <a:ext cx="344261" cy="142875"/>
          </a:xfrm>
          <a:prstGeom prst="rect">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xdr:cNvSpPr/>
        </xdr:nvSpPr>
        <xdr:spPr>
          <a:xfrm>
            <a:off x="5143500" y="3106991"/>
            <a:ext cx="1382486" cy="556052"/>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5494564" y="3137806"/>
            <a:ext cx="8212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入力セル</a:t>
            </a:r>
          </a:p>
        </xdr:txBody>
      </xdr:sp>
      <xdr:sp macro="" textlink="">
        <xdr:nvSpPr>
          <xdr:cNvPr id="6" name="正方形/長方形 5"/>
          <xdr:cNvSpPr/>
        </xdr:nvSpPr>
        <xdr:spPr>
          <a:xfrm>
            <a:off x="5221061" y="3442606"/>
            <a:ext cx="344261" cy="14287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5501368" y="3393620"/>
            <a:ext cx="105118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･･･自動計算</a:t>
            </a:r>
            <a:r>
              <a:rPr kumimoji="1" lang="ja-JP" altLang="en-US" sz="900" b="1">
                <a:latin typeface="ＭＳ ゴシック" panose="020B0609070205080204" pitchFamily="49" charset="-128"/>
                <a:ea typeface="ＭＳ ゴシック" panose="020B0609070205080204" pitchFamily="49" charset="-128"/>
              </a:rPr>
              <a:t>セル</a:t>
            </a:r>
          </a:p>
        </xdr:txBody>
      </xdr:sp>
    </xdr:grpSp>
    <xdr:clientData/>
  </xdr:twoCellAnchor>
  <xdr:twoCellAnchor>
    <xdr:from>
      <xdr:col>35</xdr:col>
      <xdr:colOff>163285</xdr:colOff>
      <xdr:row>23</xdr:row>
      <xdr:rowOff>81643</xdr:rowOff>
    </xdr:from>
    <xdr:to>
      <xdr:col>42</xdr:col>
      <xdr:colOff>530678</xdr:colOff>
      <xdr:row>27</xdr:row>
      <xdr:rowOff>326572</xdr:rowOff>
    </xdr:to>
    <xdr:sp macro="" textlink="">
      <xdr:nvSpPr>
        <xdr:cNvPr id="9" name="テキスト ボックス 8"/>
        <xdr:cNvSpPr txBox="1"/>
      </xdr:nvSpPr>
      <xdr:spPr>
        <a:xfrm>
          <a:off x="7143749" y="4585607"/>
          <a:ext cx="6082393" cy="1006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こちらの表紙シートでは、特定建築主名・特定建築物名などを記載してください。</a:t>
          </a:r>
          <a:endParaRPr kumimoji="1" lang="en-US" altLang="ja-JP" sz="1200" b="1">
            <a:latin typeface="メイリオ" panose="020B0604030504040204" pitchFamily="50" charset="-128"/>
            <a:ea typeface="メイリオ" panose="020B0604030504040204" pitchFamily="50" charset="-128"/>
          </a:endParaRPr>
        </a:p>
        <a:p>
          <a:r>
            <a:rPr kumimoji="1" lang="ja-JP" altLang="en-US" sz="1200" b="1">
              <a:latin typeface="メイリオ" panose="020B0604030504040204" pitchFamily="50" charset="-128"/>
              <a:ea typeface="メイリオ" panose="020B0604030504040204" pitchFamily="50" charset="-128"/>
            </a:rPr>
            <a:t>その他のセルは、シート①～⑦で入力した内容が自動で転記されます。</a:t>
          </a:r>
          <a:endParaRPr kumimoji="1" lang="en-US" altLang="ja-JP" sz="1200" b="1">
            <a:latin typeface="メイリオ" panose="020B0604030504040204" pitchFamily="50" charset="-128"/>
            <a:ea typeface="メイリオ" panose="020B0604030504040204" pitchFamily="50" charset="-128"/>
          </a:endParaRPr>
        </a:p>
        <a:p>
          <a:r>
            <a:rPr kumimoji="1" lang="ja-JP" altLang="en-US" sz="1200" b="1">
              <a:latin typeface="メイリオ" panose="020B0604030504040204" pitchFamily="50" charset="-128"/>
              <a:ea typeface="メイリオ" panose="020B0604030504040204" pitchFamily="50" charset="-128"/>
            </a:rPr>
            <a:t>該当する全てのシートを入力後、こちらの表紙シートに戻って内容をご確認ください。</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75697</xdr:colOff>
      <xdr:row>4</xdr:row>
      <xdr:rowOff>74195</xdr:rowOff>
    </xdr:from>
    <xdr:to>
      <xdr:col>33</xdr:col>
      <xdr:colOff>23417</xdr:colOff>
      <xdr:row>6</xdr:row>
      <xdr:rowOff>85224</xdr:rowOff>
    </xdr:to>
    <xdr:grpSp>
      <xdr:nvGrpSpPr>
        <xdr:cNvPr id="8" name="グループ化 7"/>
        <xdr:cNvGrpSpPr/>
      </xdr:nvGrpSpPr>
      <xdr:grpSpPr>
        <a:xfrm>
          <a:off x="4040478" y="871914"/>
          <a:ext cx="2579002" cy="296779"/>
          <a:chOff x="3620000" y="901366"/>
          <a:chExt cx="2554562" cy="296779"/>
        </a:xfrm>
      </xdr:grpSpPr>
      <xdr:sp macro="" textlink="">
        <xdr:nvSpPr>
          <xdr:cNvPr id="3" name="正方形/長方形 2"/>
          <xdr:cNvSpPr/>
        </xdr:nvSpPr>
        <xdr:spPr>
          <a:xfrm>
            <a:off x="3691891" y="981167"/>
            <a:ext cx="349773" cy="142875"/>
          </a:xfrm>
          <a:prstGeom prst="rect">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xdr:cNvSpPr/>
        </xdr:nvSpPr>
        <xdr:spPr>
          <a:xfrm>
            <a:off x="3620000" y="901366"/>
            <a:ext cx="2501065" cy="296779"/>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3976686" y="932181"/>
            <a:ext cx="83439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b="0">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入力セル</a:t>
            </a:r>
          </a:p>
        </xdr:txBody>
      </xdr:sp>
      <xdr:sp macro="" textlink="">
        <xdr:nvSpPr>
          <xdr:cNvPr id="6" name="正方形/長方形 5"/>
          <xdr:cNvSpPr/>
        </xdr:nvSpPr>
        <xdr:spPr>
          <a:xfrm>
            <a:off x="4821752" y="986323"/>
            <a:ext cx="349773" cy="14287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5106547" y="937337"/>
            <a:ext cx="10680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b="0">
                <a:latin typeface="ＭＳ ゴシック" panose="020B0609070205080204" pitchFamily="49" charset="-128"/>
                <a:ea typeface="ＭＳ ゴシック" panose="020B0609070205080204" pitchFamily="49" charset="-128"/>
              </a:rPr>
              <a:t>･･･自動計算</a:t>
            </a:r>
            <a:r>
              <a:rPr kumimoji="1" lang="ja-JP" altLang="en-US" sz="900" b="1">
                <a:latin typeface="ＭＳ ゴシック" panose="020B0609070205080204" pitchFamily="49" charset="-128"/>
                <a:ea typeface="ＭＳ ゴシック" panose="020B0609070205080204" pitchFamily="49" charset="-128"/>
              </a:rPr>
              <a:t>セル</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133349</xdr:colOff>
      <xdr:row>2</xdr:row>
      <xdr:rowOff>133350</xdr:rowOff>
    </xdr:from>
    <xdr:to>
      <xdr:col>47</xdr:col>
      <xdr:colOff>19050</xdr:colOff>
      <xdr:row>8</xdr:row>
      <xdr:rowOff>142875</xdr:rowOff>
    </xdr:to>
    <xdr:sp macro="" textlink="">
      <xdr:nvSpPr>
        <xdr:cNvPr id="2" name="テキスト ボックス 1"/>
        <xdr:cNvSpPr txBox="1"/>
      </xdr:nvSpPr>
      <xdr:spPr>
        <a:xfrm>
          <a:off x="6781799" y="542925"/>
          <a:ext cx="3095626"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オフサイト設置の一つである</a:t>
          </a:r>
          <a:endParaRPr kumimoji="1" lang="en-US" altLang="ja-JP" sz="1100" b="1"/>
        </a:p>
        <a:p>
          <a:r>
            <a:rPr kumimoji="1" lang="ja-JP" altLang="en-US" sz="1100" b="1"/>
            <a:t>「市内既存建築物への設置」及び</a:t>
          </a:r>
          <a:endParaRPr kumimoji="1" lang="en-US" altLang="ja-JP" sz="1100" b="1"/>
        </a:p>
        <a:p>
          <a:r>
            <a:rPr kumimoji="1" lang="ja-JP" altLang="en-US" sz="1100" b="1"/>
            <a:t>「特定開発事業区域への設置」については、</a:t>
          </a:r>
          <a:endParaRPr kumimoji="1" lang="en-US" altLang="ja-JP" sz="1100" b="1"/>
        </a:p>
        <a:p>
          <a:r>
            <a:rPr kumimoji="1" lang="ja-JP" altLang="en-US" sz="1100" b="1"/>
            <a:t>こちらの</a:t>
          </a:r>
          <a:r>
            <a:rPr kumimoji="1" lang="en-US" altLang="ja-JP" sz="1100" b="1"/>
            <a:t>『</a:t>
          </a:r>
          <a:r>
            <a:rPr kumimoji="1" lang="ja-JP" altLang="en-US" sz="1100" b="1"/>
            <a:t>算定シート②</a:t>
          </a:r>
          <a:r>
            <a:rPr kumimoji="1" lang="en-US" altLang="ja-JP" sz="1100" b="1"/>
            <a:t>』</a:t>
          </a:r>
          <a:r>
            <a:rPr kumimoji="1" lang="ja-JP" altLang="en-US" sz="1100" b="1"/>
            <a:t>へご記入ください。</a:t>
          </a:r>
        </a:p>
      </xdr:txBody>
    </xdr:sp>
    <xdr:clientData/>
  </xdr:twoCellAnchor>
  <xdr:twoCellAnchor>
    <xdr:from>
      <xdr:col>25</xdr:col>
      <xdr:colOff>123825</xdr:colOff>
      <xdr:row>4</xdr:row>
      <xdr:rowOff>142875</xdr:rowOff>
    </xdr:from>
    <xdr:to>
      <xdr:col>32</xdr:col>
      <xdr:colOff>151753</xdr:colOff>
      <xdr:row>8</xdr:row>
      <xdr:rowOff>32177</xdr:rowOff>
    </xdr:to>
    <xdr:grpSp>
      <xdr:nvGrpSpPr>
        <xdr:cNvPr id="3" name="グループ化 2"/>
        <xdr:cNvGrpSpPr/>
      </xdr:nvGrpSpPr>
      <xdr:grpSpPr>
        <a:xfrm>
          <a:off x="5048250" y="933450"/>
          <a:ext cx="1428103" cy="556052"/>
          <a:chOff x="5143500" y="3106991"/>
          <a:chExt cx="1409053" cy="556052"/>
        </a:xfrm>
      </xdr:grpSpPr>
      <xdr:sp macro="" textlink="">
        <xdr:nvSpPr>
          <xdr:cNvPr id="4" name="正方形/長方形 3"/>
          <xdr:cNvSpPr/>
        </xdr:nvSpPr>
        <xdr:spPr>
          <a:xfrm>
            <a:off x="5214257" y="3186792"/>
            <a:ext cx="344261" cy="142875"/>
          </a:xfrm>
          <a:prstGeom prst="rect">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xdr:cNvSpPr/>
        </xdr:nvSpPr>
        <xdr:spPr>
          <a:xfrm>
            <a:off x="5143500" y="3106991"/>
            <a:ext cx="1382486" cy="556052"/>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xdr:cNvSpPr txBox="1"/>
        </xdr:nvSpPr>
        <xdr:spPr>
          <a:xfrm>
            <a:off x="5494564" y="3137806"/>
            <a:ext cx="8212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入力セル</a:t>
            </a:r>
          </a:p>
        </xdr:txBody>
      </xdr:sp>
      <xdr:sp macro="" textlink="">
        <xdr:nvSpPr>
          <xdr:cNvPr id="7" name="正方形/長方形 6"/>
          <xdr:cNvSpPr/>
        </xdr:nvSpPr>
        <xdr:spPr>
          <a:xfrm>
            <a:off x="5221061" y="3442606"/>
            <a:ext cx="344261" cy="14287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5501368" y="3393620"/>
            <a:ext cx="105118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･･･自動計算</a:t>
            </a:r>
            <a:r>
              <a:rPr kumimoji="1" lang="ja-JP" altLang="en-US" sz="900" b="1">
                <a:latin typeface="ＭＳ ゴシック" panose="020B0609070205080204" pitchFamily="49" charset="-128"/>
                <a:ea typeface="ＭＳ ゴシック" panose="020B0609070205080204" pitchFamily="49" charset="-128"/>
              </a:rPr>
              <a:t>セル</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57978</xdr:colOff>
      <xdr:row>11</xdr:row>
      <xdr:rowOff>57978</xdr:rowOff>
    </xdr:from>
    <xdr:to>
      <xdr:col>32</xdr:col>
      <xdr:colOff>94602</xdr:colOff>
      <xdr:row>13</xdr:row>
      <xdr:rowOff>42530</xdr:rowOff>
    </xdr:to>
    <xdr:grpSp>
      <xdr:nvGrpSpPr>
        <xdr:cNvPr id="2" name="グループ化 1"/>
        <xdr:cNvGrpSpPr/>
      </xdr:nvGrpSpPr>
      <xdr:grpSpPr>
        <a:xfrm>
          <a:off x="5119835" y="2371192"/>
          <a:ext cx="1465374" cy="556052"/>
          <a:chOff x="5143500" y="3106991"/>
          <a:chExt cx="1409053" cy="556052"/>
        </a:xfrm>
      </xdr:grpSpPr>
      <xdr:sp macro="" textlink="">
        <xdr:nvSpPr>
          <xdr:cNvPr id="3" name="正方形/長方形 2"/>
          <xdr:cNvSpPr/>
        </xdr:nvSpPr>
        <xdr:spPr>
          <a:xfrm>
            <a:off x="5214257" y="3186792"/>
            <a:ext cx="344261" cy="142875"/>
          </a:xfrm>
          <a:prstGeom prst="rect">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xdr:cNvSpPr/>
        </xdr:nvSpPr>
        <xdr:spPr>
          <a:xfrm>
            <a:off x="5143500" y="3106991"/>
            <a:ext cx="1382486" cy="556052"/>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5494564" y="3137806"/>
            <a:ext cx="8212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入力セル</a:t>
            </a:r>
          </a:p>
        </xdr:txBody>
      </xdr:sp>
      <xdr:sp macro="" textlink="">
        <xdr:nvSpPr>
          <xdr:cNvPr id="6" name="正方形/長方形 5"/>
          <xdr:cNvSpPr/>
        </xdr:nvSpPr>
        <xdr:spPr>
          <a:xfrm>
            <a:off x="5221061" y="3442606"/>
            <a:ext cx="344261" cy="14287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5501368" y="3393620"/>
            <a:ext cx="105118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･･･自動計算</a:t>
            </a:r>
            <a:r>
              <a:rPr kumimoji="1" lang="ja-JP" altLang="en-US" sz="900" b="1">
                <a:latin typeface="ＭＳ ゴシック" panose="020B0609070205080204" pitchFamily="49" charset="-128"/>
                <a:ea typeface="ＭＳ ゴシック" panose="020B0609070205080204" pitchFamily="49" charset="-128"/>
              </a:rPr>
              <a:t>セル</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157369</xdr:colOff>
      <xdr:row>2</xdr:row>
      <xdr:rowOff>140805</xdr:rowOff>
    </xdr:from>
    <xdr:to>
      <xdr:col>32</xdr:col>
      <xdr:colOff>193994</xdr:colOff>
      <xdr:row>6</xdr:row>
      <xdr:rowOff>25966</xdr:rowOff>
    </xdr:to>
    <xdr:grpSp>
      <xdr:nvGrpSpPr>
        <xdr:cNvPr id="2" name="グループ化 1"/>
        <xdr:cNvGrpSpPr/>
      </xdr:nvGrpSpPr>
      <xdr:grpSpPr>
        <a:xfrm>
          <a:off x="5178405" y="549019"/>
          <a:ext cx="1465375" cy="551911"/>
          <a:chOff x="5143500" y="3106991"/>
          <a:chExt cx="1409053" cy="556052"/>
        </a:xfrm>
      </xdr:grpSpPr>
      <xdr:sp macro="" textlink="">
        <xdr:nvSpPr>
          <xdr:cNvPr id="3" name="正方形/長方形 2"/>
          <xdr:cNvSpPr/>
        </xdr:nvSpPr>
        <xdr:spPr>
          <a:xfrm>
            <a:off x="5214257" y="3186792"/>
            <a:ext cx="344261" cy="142875"/>
          </a:xfrm>
          <a:prstGeom prst="rect">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xdr:cNvSpPr/>
        </xdr:nvSpPr>
        <xdr:spPr>
          <a:xfrm>
            <a:off x="5143500" y="3106991"/>
            <a:ext cx="1382486" cy="556052"/>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5494564" y="3137806"/>
            <a:ext cx="8212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入力セル</a:t>
            </a:r>
          </a:p>
        </xdr:txBody>
      </xdr:sp>
      <xdr:sp macro="" textlink="">
        <xdr:nvSpPr>
          <xdr:cNvPr id="6" name="正方形/長方形 5"/>
          <xdr:cNvSpPr/>
        </xdr:nvSpPr>
        <xdr:spPr>
          <a:xfrm>
            <a:off x="5221061" y="3442606"/>
            <a:ext cx="344261" cy="14287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5501368" y="3393620"/>
            <a:ext cx="105118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･･･自動計算</a:t>
            </a:r>
            <a:r>
              <a:rPr kumimoji="1" lang="ja-JP" altLang="en-US" sz="900" b="1">
                <a:latin typeface="ＭＳ ゴシック" panose="020B0609070205080204" pitchFamily="49" charset="-128"/>
                <a:ea typeface="ＭＳ ゴシック" panose="020B0609070205080204" pitchFamily="49" charset="-128"/>
              </a:rPr>
              <a:t>セル</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25</xdr:col>
      <xdr:colOff>180975</xdr:colOff>
      <xdr:row>4</xdr:row>
      <xdr:rowOff>114300</xdr:rowOff>
    </xdr:from>
    <xdr:to>
      <xdr:col>33</xdr:col>
      <xdr:colOff>8878</xdr:colOff>
      <xdr:row>7</xdr:row>
      <xdr:rowOff>98852</xdr:rowOff>
    </xdr:to>
    <xdr:grpSp>
      <xdr:nvGrpSpPr>
        <xdr:cNvPr id="2" name="グループ化 1"/>
        <xdr:cNvGrpSpPr/>
      </xdr:nvGrpSpPr>
      <xdr:grpSpPr>
        <a:xfrm>
          <a:off x="5202011" y="903514"/>
          <a:ext cx="1460760" cy="556052"/>
          <a:chOff x="5143500" y="3106991"/>
          <a:chExt cx="1409053" cy="556052"/>
        </a:xfrm>
      </xdr:grpSpPr>
      <xdr:sp macro="" textlink="">
        <xdr:nvSpPr>
          <xdr:cNvPr id="3" name="正方形/長方形 2"/>
          <xdr:cNvSpPr/>
        </xdr:nvSpPr>
        <xdr:spPr>
          <a:xfrm>
            <a:off x="5214257" y="3186792"/>
            <a:ext cx="344261" cy="142875"/>
          </a:xfrm>
          <a:prstGeom prst="rect">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xdr:cNvSpPr/>
        </xdr:nvSpPr>
        <xdr:spPr>
          <a:xfrm>
            <a:off x="5143500" y="3106991"/>
            <a:ext cx="1382486" cy="556052"/>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5494564" y="3137806"/>
            <a:ext cx="8212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入力セル</a:t>
            </a:r>
          </a:p>
        </xdr:txBody>
      </xdr:sp>
      <xdr:sp macro="" textlink="">
        <xdr:nvSpPr>
          <xdr:cNvPr id="6" name="正方形/長方形 5"/>
          <xdr:cNvSpPr/>
        </xdr:nvSpPr>
        <xdr:spPr>
          <a:xfrm>
            <a:off x="5221061" y="3442606"/>
            <a:ext cx="344261" cy="14287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5501368" y="3393620"/>
            <a:ext cx="105118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･･･自動計算</a:t>
            </a:r>
            <a:r>
              <a:rPr kumimoji="1" lang="ja-JP" altLang="en-US" sz="900" b="1">
                <a:latin typeface="ＭＳ ゴシック" panose="020B0609070205080204" pitchFamily="49" charset="-128"/>
                <a:ea typeface="ＭＳ ゴシック" panose="020B0609070205080204" pitchFamily="49" charset="-128"/>
              </a:rPr>
              <a:t>セル</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25</xdr:col>
      <xdr:colOff>190500</xdr:colOff>
      <xdr:row>3</xdr:row>
      <xdr:rowOff>9525</xdr:rowOff>
    </xdr:from>
    <xdr:to>
      <xdr:col>33</xdr:col>
      <xdr:colOff>18403</xdr:colOff>
      <xdr:row>5</xdr:row>
      <xdr:rowOff>184577</xdr:rowOff>
    </xdr:to>
    <xdr:grpSp>
      <xdr:nvGrpSpPr>
        <xdr:cNvPr id="2" name="グループ化 1"/>
        <xdr:cNvGrpSpPr/>
      </xdr:nvGrpSpPr>
      <xdr:grpSpPr>
        <a:xfrm>
          <a:off x="5211536" y="608239"/>
          <a:ext cx="1460760" cy="556052"/>
          <a:chOff x="5143500" y="3106991"/>
          <a:chExt cx="1409053" cy="556052"/>
        </a:xfrm>
      </xdr:grpSpPr>
      <xdr:sp macro="" textlink="">
        <xdr:nvSpPr>
          <xdr:cNvPr id="3" name="正方形/長方形 2"/>
          <xdr:cNvSpPr/>
        </xdr:nvSpPr>
        <xdr:spPr>
          <a:xfrm>
            <a:off x="5214257" y="3186792"/>
            <a:ext cx="344261" cy="142875"/>
          </a:xfrm>
          <a:prstGeom prst="rect">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xdr:cNvSpPr/>
        </xdr:nvSpPr>
        <xdr:spPr>
          <a:xfrm>
            <a:off x="5143500" y="3106991"/>
            <a:ext cx="1382486" cy="556052"/>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5494564" y="3137806"/>
            <a:ext cx="8212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入力セル</a:t>
            </a:r>
          </a:p>
        </xdr:txBody>
      </xdr:sp>
      <xdr:sp macro="" textlink="">
        <xdr:nvSpPr>
          <xdr:cNvPr id="6" name="正方形/長方形 5"/>
          <xdr:cNvSpPr/>
        </xdr:nvSpPr>
        <xdr:spPr>
          <a:xfrm>
            <a:off x="5221061" y="3442606"/>
            <a:ext cx="344261" cy="14287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5501368" y="3393620"/>
            <a:ext cx="105118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･･･自動計算</a:t>
            </a:r>
            <a:r>
              <a:rPr kumimoji="1" lang="ja-JP" altLang="en-US" sz="900" b="1">
                <a:latin typeface="ＭＳ ゴシック" panose="020B0609070205080204" pitchFamily="49" charset="-128"/>
                <a:ea typeface="ＭＳ ゴシック" panose="020B0609070205080204" pitchFamily="49" charset="-128"/>
              </a:rPr>
              <a:t>セル</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85725</xdr:colOff>
      <xdr:row>26</xdr:row>
      <xdr:rowOff>19050</xdr:rowOff>
    </xdr:from>
    <xdr:to>
      <xdr:col>17</xdr:col>
      <xdr:colOff>104775</xdr:colOff>
      <xdr:row>27</xdr:row>
      <xdr:rowOff>85725</xdr:rowOff>
    </xdr:to>
    <xdr:sp macro="" textlink="">
      <xdr:nvSpPr>
        <xdr:cNvPr id="2" name="下矢印 1"/>
        <xdr:cNvSpPr/>
      </xdr:nvSpPr>
      <xdr:spPr>
        <a:xfrm>
          <a:off x="3048000" y="4810125"/>
          <a:ext cx="419100"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23816</xdr:colOff>
      <xdr:row>4</xdr:row>
      <xdr:rowOff>164213</xdr:rowOff>
    </xdr:from>
    <xdr:to>
      <xdr:col>18</xdr:col>
      <xdr:colOff>171456</xdr:colOff>
      <xdr:row>6</xdr:row>
      <xdr:rowOff>23812</xdr:rowOff>
    </xdr:to>
    <xdr:sp macro="" textlink="">
      <xdr:nvSpPr>
        <xdr:cNvPr id="3" name="下矢印 2"/>
        <xdr:cNvSpPr/>
      </xdr:nvSpPr>
      <xdr:spPr>
        <a:xfrm rot="16200000">
          <a:off x="3539686" y="1001268"/>
          <a:ext cx="240599" cy="1476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54433</xdr:colOff>
      <xdr:row>14</xdr:row>
      <xdr:rowOff>27215</xdr:rowOff>
    </xdr:from>
    <xdr:to>
      <xdr:col>33</xdr:col>
      <xdr:colOff>59229</xdr:colOff>
      <xdr:row>16</xdr:row>
      <xdr:rowOff>182336</xdr:rowOff>
    </xdr:to>
    <xdr:grpSp>
      <xdr:nvGrpSpPr>
        <xdr:cNvPr id="11" name="グループ化 10"/>
        <xdr:cNvGrpSpPr/>
      </xdr:nvGrpSpPr>
      <xdr:grpSpPr>
        <a:xfrm>
          <a:off x="5279576" y="2626179"/>
          <a:ext cx="1433546" cy="440871"/>
          <a:chOff x="5164840" y="3136927"/>
          <a:chExt cx="1387713" cy="440871"/>
        </a:xfrm>
      </xdr:grpSpPr>
      <xdr:sp macro="" textlink="">
        <xdr:nvSpPr>
          <xdr:cNvPr id="12" name="正方形/長方形 11"/>
          <xdr:cNvSpPr/>
        </xdr:nvSpPr>
        <xdr:spPr>
          <a:xfrm>
            <a:off x="5214257" y="3186792"/>
            <a:ext cx="344261" cy="142875"/>
          </a:xfrm>
          <a:prstGeom prst="rect">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5164840" y="3136927"/>
            <a:ext cx="1316329" cy="440871"/>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5494564" y="3137806"/>
            <a:ext cx="8212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入力セル</a:t>
            </a:r>
          </a:p>
        </xdr:txBody>
      </xdr:sp>
      <xdr:sp macro="" textlink="">
        <xdr:nvSpPr>
          <xdr:cNvPr id="15" name="正方形/長方形 14"/>
          <xdr:cNvSpPr/>
        </xdr:nvSpPr>
        <xdr:spPr>
          <a:xfrm>
            <a:off x="5221061" y="3382733"/>
            <a:ext cx="344261" cy="14287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xdr:cNvSpPr txBox="1"/>
        </xdr:nvSpPr>
        <xdr:spPr>
          <a:xfrm>
            <a:off x="5501368" y="3333747"/>
            <a:ext cx="105118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･･･自動計算</a:t>
            </a:r>
            <a:r>
              <a:rPr kumimoji="1" lang="ja-JP" altLang="en-US" sz="900" b="1">
                <a:latin typeface="ＭＳ ゴシック" panose="020B0609070205080204" pitchFamily="49" charset="-128"/>
                <a:ea typeface="ＭＳ ゴシック" panose="020B0609070205080204" pitchFamily="49" charset="-128"/>
              </a:rPr>
              <a:t>セル</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20"/>
  <sheetViews>
    <sheetView workbookViewId="0">
      <selection activeCell="B17" sqref="B17"/>
    </sheetView>
  </sheetViews>
  <sheetFormatPr defaultRowHeight="18.75"/>
  <cols>
    <col min="1" max="1" width="15.375" customWidth="1"/>
    <col min="2" max="2" width="24" customWidth="1"/>
    <col min="3" max="3" width="55.375" customWidth="1"/>
  </cols>
  <sheetData>
    <row r="1" spans="1:3">
      <c r="A1" t="s">
        <v>442</v>
      </c>
    </row>
    <row r="5" spans="1:3">
      <c r="A5" t="s">
        <v>447</v>
      </c>
    </row>
    <row r="7" spans="1:3">
      <c r="A7" t="s">
        <v>444</v>
      </c>
    </row>
    <row r="8" spans="1:3">
      <c r="A8" t="s">
        <v>445</v>
      </c>
    </row>
    <row r="9" spans="1:3">
      <c r="C9" t="s">
        <v>457</v>
      </c>
    </row>
    <row r="10" spans="1:3">
      <c r="A10" t="s">
        <v>443</v>
      </c>
    </row>
    <row r="12" spans="1:3">
      <c r="A12" t="s">
        <v>441</v>
      </c>
    </row>
    <row r="14" spans="1:3">
      <c r="A14" t="s">
        <v>453</v>
      </c>
      <c r="B14" s="202"/>
    </row>
    <row r="15" spans="1:3">
      <c r="A15" s="200" t="s">
        <v>458</v>
      </c>
      <c r="B15" s="200" t="s">
        <v>459</v>
      </c>
      <c r="C15" s="200" t="s">
        <v>460</v>
      </c>
    </row>
    <row r="16" spans="1:3">
      <c r="A16" s="203">
        <v>45763</v>
      </c>
      <c r="B16" s="200" t="s">
        <v>461</v>
      </c>
      <c r="C16" s="200" t="s">
        <v>462</v>
      </c>
    </row>
    <row r="17" spans="1:3">
      <c r="A17" s="204"/>
      <c r="B17" s="200" t="s">
        <v>455</v>
      </c>
      <c r="C17" s="200" t="s">
        <v>454</v>
      </c>
    </row>
    <row r="18" spans="1:3">
      <c r="A18" s="201"/>
      <c r="B18" s="200" t="s">
        <v>463</v>
      </c>
      <c r="C18" s="200" t="s">
        <v>456</v>
      </c>
    </row>
    <row r="20" spans="1:3">
      <c r="A20" s="199"/>
    </row>
  </sheetData>
  <sheetProtection password="C290" sheet="1" objects="1" scenarios="1"/>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tabSelected="1" view="pageBreakPreview" zoomScale="85" zoomScaleNormal="70" zoomScaleSheetLayoutView="85" workbookViewId="0">
      <selection activeCell="AE12" sqref="AE12:AG12"/>
    </sheetView>
  </sheetViews>
  <sheetFormatPr defaultColWidth="2.625" defaultRowHeight="12"/>
  <cols>
    <col min="1" max="1" width="1.625" style="33" customWidth="1"/>
    <col min="2" max="28" width="2.625" style="33"/>
    <col min="29" max="29" width="2.625" style="33" customWidth="1"/>
    <col min="30" max="33" width="2.625" style="33"/>
    <col min="34" max="34" width="1.625" style="33" customWidth="1"/>
    <col min="35" max="35" width="2.625" style="33"/>
    <col min="36" max="66" width="10.625" style="33" customWidth="1"/>
    <col min="67" max="16384" width="2.625" style="33"/>
  </cols>
  <sheetData>
    <row r="1" spans="1:61" ht="12" customHeight="1">
      <c r="A1" s="250" t="s">
        <v>256</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row>
    <row r="2" spans="1:61" ht="20.25" customHeight="1">
      <c r="A2" s="252" t="s">
        <v>1</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4"/>
    </row>
    <row r="3" spans="1:61" ht="15" customHeight="1">
      <c r="A3" s="31"/>
      <c r="B3" s="6"/>
      <c r="C3" s="6"/>
      <c r="D3" s="6"/>
      <c r="E3" s="6"/>
      <c r="F3" s="6"/>
      <c r="G3" s="6"/>
      <c r="H3" s="6"/>
      <c r="I3" s="6"/>
      <c r="J3" s="6"/>
      <c r="K3" s="6"/>
      <c r="L3" s="6"/>
      <c r="M3" s="6"/>
      <c r="N3" s="6"/>
      <c r="O3" s="6"/>
      <c r="P3" s="6"/>
      <c r="Q3" s="6"/>
      <c r="R3" s="6"/>
      <c r="S3" s="6"/>
      <c r="T3" s="6"/>
      <c r="U3" s="6"/>
      <c r="V3" s="6"/>
      <c r="W3" s="238" t="s">
        <v>300</v>
      </c>
      <c r="X3" s="238"/>
      <c r="Y3" s="237"/>
      <c r="Z3" s="237"/>
      <c r="AA3" s="6" t="s">
        <v>295</v>
      </c>
      <c r="AB3" s="237"/>
      <c r="AC3" s="237"/>
      <c r="AD3" s="6" t="s">
        <v>294</v>
      </c>
      <c r="AE3" s="237"/>
      <c r="AF3" s="237"/>
      <c r="AG3" s="6" t="s">
        <v>293</v>
      </c>
      <c r="AH3" s="32"/>
      <c r="AJ3" s="33" t="s">
        <v>387</v>
      </c>
      <c r="AK3" s="82"/>
    </row>
    <row r="4" spans="1:61" ht="15" customHeight="1">
      <c r="A4" s="31"/>
      <c r="B4" s="216" t="s">
        <v>2</v>
      </c>
      <c r="C4" s="217"/>
      <c r="D4" s="217"/>
      <c r="E4" s="217"/>
      <c r="F4" s="217"/>
      <c r="G4" s="213" t="s">
        <v>3</v>
      </c>
      <c r="H4" s="214"/>
      <c r="I4" s="214"/>
      <c r="J4" s="214"/>
      <c r="K4" s="215"/>
      <c r="L4" s="222"/>
      <c r="M4" s="223"/>
      <c r="N4" s="223"/>
      <c r="O4" s="223"/>
      <c r="P4" s="223"/>
      <c r="Q4" s="223"/>
      <c r="R4" s="223"/>
      <c r="S4" s="223"/>
      <c r="T4" s="223"/>
      <c r="U4" s="223"/>
      <c r="V4" s="223"/>
      <c r="W4" s="223"/>
      <c r="X4" s="223"/>
      <c r="Y4" s="223"/>
      <c r="Z4" s="223"/>
      <c r="AA4" s="223"/>
      <c r="AB4" s="223"/>
      <c r="AC4" s="223"/>
      <c r="AD4" s="223"/>
      <c r="AE4" s="223"/>
      <c r="AF4" s="223"/>
      <c r="AG4" s="224"/>
      <c r="AH4" s="32"/>
      <c r="AS4" s="7"/>
      <c r="AT4" s="7"/>
      <c r="AU4" s="7"/>
      <c r="AV4" s="7"/>
      <c r="AW4" s="77"/>
      <c r="AX4" s="7"/>
    </row>
    <row r="5" spans="1:61" ht="15" customHeight="1">
      <c r="A5" s="31"/>
      <c r="B5" s="218"/>
      <c r="C5" s="219"/>
      <c r="D5" s="219"/>
      <c r="E5" s="219"/>
      <c r="F5" s="219"/>
      <c r="G5" s="213" t="s">
        <v>20</v>
      </c>
      <c r="H5" s="214"/>
      <c r="I5" s="214"/>
      <c r="J5" s="214"/>
      <c r="K5" s="215"/>
      <c r="L5" s="222"/>
      <c r="M5" s="223"/>
      <c r="N5" s="223"/>
      <c r="O5" s="223"/>
      <c r="P5" s="223"/>
      <c r="Q5" s="223"/>
      <c r="R5" s="223"/>
      <c r="S5" s="223"/>
      <c r="T5" s="223"/>
      <c r="U5" s="223"/>
      <c r="V5" s="223"/>
      <c r="W5" s="223"/>
      <c r="X5" s="223"/>
      <c r="Y5" s="223"/>
      <c r="Z5" s="223"/>
      <c r="AA5" s="223"/>
      <c r="AB5" s="223"/>
      <c r="AC5" s="223"/>
      <c r="AD5" s="223"/>
      <c r="AE5" s="223"/>
      <c r="AF5" s="223"/>
      <c r="AG5" s="224"/>
      <c r="AH5" s="32"/>
      <c r="AJ5" s="177" t="s">
        <v>403</v>
      </c>
      <c r="AS5" s="7"/>
      <c r="AT5" s="7"/>
      <c r="AU5" s="7"/>
      <c r="AV5" s="7"/>
      <c r="AW5" s="77"/>
      <c r="AX5" s="7"/>
    </row>
    <row r="6" spans="1:61" ht="15" customHeight="1">
      <c r="A6" s="31"/>
      <c r="B6" s="216" t="s">
        <v>5</v>
      </c>
      <c r="C6" s="217"/>
      <c r="D6" s="217"/>
      <c r="E6" s="217"/>
      <c r="F6" s="217"/>
      <c r="G6" s="213" t="s">
        <v>6</v>
      </c>
      <c r="H6" s="214"/>
      <c r="I6" s="214"/>
      <c r="J6" s="214"/>
      <c r="K6" s="215"/>
      <c r="L6" s="222"/>
      <c r="M6" s="223"/>
      <c r="N6" s="223"/>
      <c r="O6" s="223"/>
      <c r="P6" s="223"/>
      <c r="Q6" s="223"/>
      <c r="R6" s="223"/>
      <c r="S6" s="223"/>
      <c r="T6" s="223"/>
      <c r="U6" s="223"/>
      <c r="V6" s="223"/>
      <c r="W6" s="223"/>
      <c r="X6" s="223"/>
      <c r="Y6" s="223"/>
      <c r="Z6" s="223"/>
      <c r="AA6" s="223"/>
      <c r="AB6" s="223"/>
      <c r="AC6" s="223"/>
      <c r="AD6" s="223"/>
      <c r="AE6" s="223"/>
      <c r="AF6" s="223"/>
      <c r="AG6" s="224"/>
      <c r="AH6" s="32"/>
      <c r="AJ6" s="139" t="str">
        <f>IF(OR(①設置基準量算定!C39="■",④再エネ・証書調達!C13="■"),"■","□")</f>
        <v>□</v>
      </c>
      <c r="AK6" s="144" t="s">
        <v>97</v>
      </c>
      <c r="AL6" s="213" t="s">
        <v>340</v>
      </c>
      <c r="AM6" s="214"/>
      <c r="AN6" s="214"/>
      <c r="AO6" s="214"/>
      <c r="AP6" s="214"/>
      <c r="AQ6" s="214"/>
      <c r="AR6" s="215"/>
      <c r="AS6" s="31"/>
      <c r="AT6" s="7"/>
      <c r="AU6" s="7"/>
      <c r="AV6" s="7"/>
      <c r="AW6" s="77"/>
      <c r="AX6" s="7"/>
    </row>
    <row r="7" spans="1:61" ht="15" customHeight="1">
      <c r="A7" s="31"/>
      <c r="B7" s="220"/>
      <c r="C7" s="221"/>
      <c r="D7" s="221"/>
      <c r="E7" s="221"/>
      <c r="F7" s="221"/>
      <c r="G7" s="213" t="s">
        <v>7</v>
      </c>
      <c r="H7" s="214"/>
      <c r="I7" s="214"/>
      <c r="J7" s="214"/>
      <c r="K7" s="215"/>
      <c r="L7" s="222"/>
      <c r="M7" s="223"/>
      <c r="N7" s="223"/>
      <c r="O7" s="223"/>
      <c r="P7" s="223"/>
      <c r="Q7" s="223"/>
      <c r="R7" s="223"/>
      <c r="S7" s="223"/>
      <c r="T7" s="223"/>
      <c r="U7" s="223"/>
      <c r="V7" s="223"/>
      <c r="W7" s="223"/>
      <c r="X7" s="223"/>
      <c r="Y7" s="223"/>
      <c r="Z7" s="223"/>
      <c r="AA7" s="223"/>
      <c r="AB7" s="223"/>
      <c r="AC7" s="223"/>
      <c r="AD7" s="223"/>
      <c r="AE7" s="223"/>
      <c r="AF7" s="223"/>
      <c r="AG7" s="224"/>
      <c r="AH7" s="32"/>
      <c r="AJ7" s="139" t="str">
        <f>IF(④再エネ・証書調達!D22="■","■","□")</f>
        <v>□</v>
      </c>
      <c r="AK7" s="144" t="s">
        <v>97</v>
      </c>
      <c r="AL7" s="213" t="s">
        <v>341</v>
      </c>
      <c r="AM7" s="214"/>
      <c r="AN7" s="214"/>
      <c r="AO7" s="214"/>
      <c r="AP7" s="214"/>
      <c r="AQ7" s="214"/>
      <c r="AR7" s="215"/>
    </row>
    <row r="8" spans="1:61" ht="15" customHeight="1">
      <c r="A8" s="31"/>
      <c r="B8" s="218"/>
      <c r="C8" s="219"/>
      <c r="D8" s="219"/>
      <c r="E8" s="219"/>
      <c r="F8" s="219"/>
      <c r="G8" s="213" t="s">
        <v>8</v>
      </c>
      <c r="H8" s="214"/>
      <c r="I8" s="214"/>
      <c r="J8" s="214"/>
      <c r="K8" s="215"/>
      <c r="L8" s="222"/>
      <c r="M8" s="223"/>
      <c r="N8" s="223"/>
      <c r="O8" s="223"/>
      <c r="P8" s="223"/>
      <c r="Q8" s="223"/>
      <c r="R8" s="223"/>
      <c r="S8" s="223"/>
      <c r="T8" s="223"/>
      <c r="U8" s="223"/>
      <c r="V8" s="223"/>
      <c r="W8" s="223"/>
      <c r="X8" s="223"/>
      <c r="Y8" s="223"/>
      <c r="Z8" s="223"/>
      <c r="AA8" s="223"/>
      <c r="AB8" s="223"/>
      <c r="AC8" s="223"/>
      <c r="AD8" s="223"/>
      <c r="AE8" s="223"/>
      <c r="AF8" s="223"/>
      <c r="AG8" s="224"/>
      <c r="AH8" s="32"/>
      <c r="AJ8" s="139" t="str">
        <f>IF(OR(①設置基準量算定!AJ37="■",④再エネ・証書調達!AK5="■"),"■","□")</f>
        <v>□</v>
      </c>
      <c r="AK8" s="144" t="s">
        <v>273</v>
      </c>
      <c r="AL8" s="213" t="s">
        <v>272</v>
      </c>
      <c r="AM8" s="214"/>
      <c r="AN8" s="214"/>
      <c r="AO8" s="214"/>
      <c r="AP8" s="214"/>
      <c r="AQ8" s="214"/>
      <c r="AR8" s="215"/>
    </row>
    <row r="9" spans="1:61" ht="15" customHeight="1">
      <c r="A9" s="31"/>
      <c r="B9" s="7"/>
      <c r="C9" s="17"/>
      <c r="D9" s="17"/>
      <c r="E9" s="17"/>
      <c r="F9" s="17"/>
      <c r="G9" s="17"/>
      <c r="H9" s="17"/>
      <c r="I9" s="17"/>
      <c r="J9" s="17"/>
      <c r="K9" s="7"/>
      <c r="L9" s="7"/>
      <c r="M9" s="7"/>
      <c r="N9" s="7"/>
      <c r="O9" s="7"/>
      <c r="P9" s="7"/>
      <c r="Q9" s="7"/>
      <c r="R9" s="7"/>
      <c r="S9" s="7"/>
      <c r="T9" s="7"/>
      <c r="U9" s="7"/>
      <c r="V9" s="7"/>
      <c r="W9" s="7"/>
      <c r="X9" s="7"/>
      <c r="Y9" s="7"/>
      <c r="Z9" s="7"/>
      <c r="AA9" s="7"/>
      <c r="AB9" s="7"/>
      <c r="AC9" s="7"/>
      <c r="AD9" s="7"/>
      <c r="AE9" s="17" t="s">
        <v>4</v>
      </c>
      <c r="AF9" s="7"/>
      <c r="AG9" s="7"/>
      <c r="AH9" s="32"/>
      <c r="AJ9" s="139" t="str">
        <f>IF(①設置基準量算定!S37="■","■","□")</f>
        <v>□</v>
      </c>
      <c r="AK9" s="144" t="s">
        <v>273</v>
      </c>
      <c r="AL9" s="213" t="s">
        <v>386</v>
      </c>
      <c r="AM9" s="214"/>
      <c r="AN9" s="214"/>
      <c r="AO9" s="214"/>
      <c r="AP9" s="214"/>
      <c r="AQ9" s="214"/>
      <c r="AR9" s="215"/>
    </row>
    <row r="10" spans="1:61" ht="8.1" customHeight="1">
      <c r="A10" s="31"/>
      <c r="B10" s="7"/>
      <c r="C10" s="17"/>
      <c r="D10" s="17"/>
      <c r="E10" s="17"/>
      <c r="F10" s="17"/>
      <c r="G10" s="17"/>
      <c r="H10" s="17"/>
      <c r="I10" s="17"/>
      <c r="J10" s="7"/>
      <c r="K10" s="7"/>
      <c r="L10" s="7"/>
      <c r="M10" s="7"/>
      <c r="N10" s="7"/>
      <c r="O10" s="7"/>
      <c r="P10" s="7"/>
      <c r="Q10" s="7"/>
      <c r="R10" s="7"/>
      <c r="S10" s="7"/>
      <c r="T10" s="7"/>
      <c r="U10" s="7"/>
      <c r="V10" s="7"/>
      <c r="W10" s="7"/>
      <c r="X10" s="7"/>
      <c r="Y10" s="7"/>
      <c r="Z10" s="7"/>
      <c r="AA10" s="7"/>
      <c r="AB10" s="7"/>
      <c r="AC10" s="7"/>
      <c r="AD10" s="7"/>
      <c r="AE10" s="7"/>
      <c r="AF10" s="7"/>
      <c r="AG10" s="7"/>
      <c r="AH10" s="32"/>
    </row>
    <row r="11" spans="1:61" ht="15" customHeight="1" thickBot="1">
      <c r="A11" s="31"/>
      <c r="B11" s="81" t="s">
        <v>240</v>
      </c>
      <c r="C11" s="7"/>
      <c r="D11" s="7"/>
      <c r="E11" s="7"/>
      <c r="F11" s="7"/>
      <c r="G11" s="6"/>
      <c r="H11" s="6"/>
      <c r="I11" s="44"/>
      <c r="J11" s="7"/>
      <c r="K11" s="7"/>
      <c r="L11" s="7"/>
      <c r="M11" s="7"/>
      <c r="N11" s="7"/>
      <c r="O11" s="7"/>
      <c r="P11" s="7"/>
      <c r="Q11" s="7"/>
      <c r="R11" s="7"/>
      <c r="S11" s="7"/>
      <c r="T11" s="7"/>
      <c r="U11" s="7"/>
      <c r="V11" s="7"/>
      <c r="W11" s="7"/>
      <c r="X11" s="7"/>
      <c r="Y11" s="261" t="s">
        <v>80</v>
      </c>
      <c r="Z11" s="261"/>
      <c r="AA11" s="261"/>
      <c r="AB11" s="261"/>
      <c r="AC11" s="7"/>
      <c r="AD11" s="7"/>
      <c r="AE11" s="323" t="s">
        <v>254</v>
      </c>
      <c r="AF11" s="323"/>
      <c r="AG11" s="323"/>
      <c r="AH11" s="32"/>
      <c r="AJ11" s="170" t="s">
        <v>351</v>
      </c>
      <c r="AK11" s="294" t="s">
        <v>416</v>
      </c>
      <c r="AL11" s="295"/>
      <c r="AM11" s="295"/>
      <c r="AN11" s="296"/>
      <c r="AO11" s="294" t="s">
        <v>398</v>
      </c>
      <c r="AP11" s="295"/>
      <c r="AQ11" s="296"/>
      <c r="AR11" s="294" t="s">
        <v>423</v>
      </c>
      <c r="AS11" s="295"/>
      <c r="AT11" s="296"/>
      <c r="AU11" s="294" t="s">
        <v>397</v>
      </c>
      <c r="AV11" s="295"/>
      <c r="AW11" s="294" t="s">
        <v>393</v>
      </c>
      <c r="AX11" s="295"/>
      <c r="AY11" s="296"/>
      <c r="AZ11" s="294" t="s">
        <v>395</v>
      </c>
      <c r="BA11" s="295"/>
      <c r="BB11" s="296"/>
      <c r="BC11" s="294" t="s">
        <v>390</v>
      </c>
      <c r="BD11" s="295"/>
      <c r="BE11" s="294" t="s">
        <v>352</v>
      </c>
      <c r="BF11" s="295"/>
      <c r="BG11" s="294" t="s">
        <v>385</v>
      </c>
      <c r="BH11" s="295"/>
      <c r="BI11" s="143" t="s">
        <v>389</v>
      </c>
    </row>
    <row r="12" spans="1:61" ht="15" customHeight="1" thickBot="1">
      <c r="A12" s="31"/>
      <c r="B12" s="7" t="s">
        <v>47</v>
      </c>
      <c r="C12" s="7"/>
      <c r="D12" s="7"/>
      <c r="E12" s="7"/>
      <c r="F12" s="7"/>
      <c r="G12" s="6"/>
      <c r="H12" s="6"/>
      <c r="I12" s="6"/>
      <c r="J12" s="7"/>
      <c r="K12" s="7"/>
      <c r="L12" s="7"/>
      <c r="M12" s="7"/>
      <c r="N12" s="95" t="s">
        <v>250</v>
      </c>
      <c r="O12" s="7"/>
      <c r="P12" s="7"/>
      <c r="Q12" s="7"/>
      <c r="R12" s="7"/>
      <c r="S12" s="231" t="str">
        <f>①設置基準量算定!AB31</f>
        <v/>
      </c>
      <c r="T12" s="232"/>
      <c r="U12" s="232"/>
      <c r="V12" s="233"/>
      <c r="W12" s="7" t="s">
        <v>9</v>
      </c>
      <c r="X12" s="7"/>
      <c r="Y12" s="225">
        <f>IFERROR(IF(S13="-",SUM(K19:O20,K24:O25,K29:O30,AC36,P41),"-"),"")</f>
        <v>0</v>
      </c>
      <c r="Z12" s="226"/>
      <c r="AA12" s="226"/>
      <c r="AB12" s="227"/>
      <c r="AC12" s="7" t="s">
        <v>9</v>
      </c>
      <c r="AD12" s="7"/>
      <c r="AE12" s="234" t="str">
        <f>IFERROR(IF(S13="-",ROUNDDOWN(Y12/S12*100,0),ROUNDDOWN(Y13/S13*100,0)),"")</f>
        <v/>
      </c>
      <c r="AF12" s="235"/>
      <c r="AG12" s="236"/>
      <c r="AH12" s="32"/>
      <c r="AJ12" s="330" t="s">
        <v>353</v>
      </c>
      <c r="AK12" s="324" t="s">
        <v>388</v>
      </c>
      <c r="AL12" s="329" t="s">
        <v>435</v>
      </c>
      <c r="AM12" s="329" t="s">
        <v>418</v>
      </c>
      <c r="AN12" s="329" t="s">
        <v>417</v>
      </c>
      <c r="AO12" s="324" t="s">
        <v>419</v>
      </c>
      <c r="AP12" s="329" t="s">
        <v>434</v>
      </c>
      <c r="AQ12" s="329" t="s">
        <v>420</v>
      </c>
      <c r="AR12" s="324" t="s">
        <v>422</v>
      </c>
      <c r="AS12" s="329" t="s">
        <v>433</v>
      </c>
      <c r="AT12" s="329" t="s">
        <v>424</v>
      </c>
      <c r="AU12" s="324" t="s">
        <v>391</v>
      </c>
      <c r="AV12" s="324" t="s">
        <v>392</v>
      </c>
      <c r="AW12" s="324" t="s">
        <v>396</v>
      </c>
      <c r="AX12" s="329" t="s">
        <v>436</v>
      </c>
      <c r="AY12" s="329" t="s">
        <v>425</v>
      </c>
      <c r="AZ12" s="324" t="s">
        <v>399</v>
      </c>
      <c r="BA12" s="329" t="s">
        <v>437</v>
      </c>
      <c r="BB12" s="329" t="s">
        <v>426</v>
      </c>
      <c r="BC12" s="324" t="s">
        <v>427</v>
      </c>
      <c r="BD12" s="324" t="s">
        <v>428</v>
      </c>
      <c r="BE12" s="324" t="s">
        <v>429</v>
      </c>
      <c r="BF12" s="324" t="s">
        <v>430</v>
      </c>
      <c r="BG12" s="324" t="s">
        <v>431</v>
      </c>
      <c r="BH12" s="324" t="s">
        <v>421</v>
      </c>
      <c r="BI12" s="324" t="s">
        <v>432</v>
      </c>
    </row>
    <row r="13" spans="1:61" ht="15" customHeight="1" thickBot="1">
      <c r="A13" s="31"/>
      <c r="B13" s="7" t="s">
        <v>21</v>
      </c>
      <c r="C13" s="7"/>
      <c r="D13" s="7"/>
      <c r="E13" s="7"/>
      <c r="F13" s="7"/>
      <c r="G13" s="6"/>
      <c r="H13" s="6"/>
      <c r="I13" s="6"/>
      <c r="J13" s="7"/>
      <c r="K13" s="7"/>
      <c r="L13" s="7"/>
      <c r="M13" s="7"/>
      <c r="N13" s="7"/>
      <c r="O13" s="7"/>
      <c r="P13" s="7"/>
      <c r="Q13" s="7"/>
      <c r="R13" s="7"/>
      <c r="S13" s="231" t="str">
        <f>IF(④再エネ・証書調達!H19="-","-",④再エネ・証書調達!H18)</f>
        <v>-</v>
      </c>
      <c r="T13" s="232"/>
      <c r="U13" s="232"/>
      <c r="V13" s="233"/>
      <c r="W13" s="7" t="s">
        <v>9</v>
      </c>
      <c r="X13" s="7"/>
      <c r="Y13" s="225" t="str">
        <f>IFERROR(IF(S13="-","-",SUM(K19:O20,K24:O25,K29:O30,AC36,P41)),"")</f>
        <v>-</v>
      </c>
      <c r="Z13" s="226"/>
      <c r="AA13" s="226"/>
      <c r="AB13" s="227"/>
      <c r="AC13" s="7" t="s">
        <v>9</v>
      </c>
      <c r="AD13" s="7"/>
      <c r="AE13" s="323" t="s">
        <v>79</v>
      </c>
      <c r="AF13" s="323"/>
      <c r="AG13" s="323"/>
      <c r="AH13" s="32"/>
      <c r="AJ13" s="331"/>
      <c r="AK13" s="325"/>
      <c r="AL13" s="325"/>
      <c r="AM13" s="325"/>
      <c r="AN13" s="325"/>
      <c r="AO13" s="325"/>
      <c r="AP13" s="325"/>
      <c r="AQ13" s="325"/>
      <c r="AR13" s="325"/>
      <c r="AS13" s="325"/>
      <c r="AT13" s="325"/>
      <c r="AU13" s="325"/>
      <c r="AV13" s="325"/>
      <c r="AW13" s="325"/>
      <c r="AX13" s="325"/>
      <c r="AY13" s="325"/>
      <c r="AZ13" s="325"/>
      <c r="BA13" s="325"/>
      <c r="BB13" s="325"/>
      <c r="BC13" s="325"/>
      <c r="BD13" s="325"/>
      <c r="BE13" s="325"/>
      <c r="BF13" s="325"/>
      <c r="BG13" s="325"/>
      <c r="BH13" s="325"/>
      <c r="BI13" s="325"/>
    </row>
    <row r="14" spans="1:61" ht="15" customHeight="1" thickBot="1">
      <c r="A14" s="31"/>
      <c r="B14" s="6" t="s">
        <v>257</v>
      </c>
      <c r="C14" s="7"/>
      <c r="D14" s="7"/>
      <c r="E14" s="7"/>
      <c r="F14" s="7"/>
      <c r="G14" s="6"/>
      <c r="H14" s="6"/>
      <c r="I14" s="6"/>
      <c r="J14" s="7"/>
      <c r="K14" s="7"/>
      <c r="L14" s="7"/>
      <c r="M14" s="7"/>
      <c r="N14" s="7"/>
      <c r="O14" s="7"/>
      <c r="P14" s="7"/>
      <c r="Q14" s="7"/>
      <c r="R14" s="7"/>
      <c r="S14" s="231" t="str">
        <f>IFERROR(IF(④再エネ・証書調達!AJ18="良",S13*1000,S12*1000),"")</f>
        <v/>
      </c>
      <c r="T14" s="232"/>
      <c r="U14" s="232"/>
      <c r="V14" s="233"/>
      <c r="W14" s="7" t="s">
        <v>10</v>
      </c>
      <c r="X14" s="7"/>
      <c r="Y14" s="231">
        <f>AC46</f>
        <v>0</v>
      </c>
      <c r="Z14" s="232"/>
      <c r="AA14" s="232"/>
      <c r="AB14" s="233"/>
      <c r="AC14" s="7" t="s">
        <v>10</v>
      </c>
      <c r="AD14" s="7"/>
      <c r="AE14" s="320" t="str">
        <f>IF(AE12="","",IF(AND(AJ6="■",AJ7="■",AJ8="■",AJ9="■"),IF(AL17="■",IF(AN17="■",IF(AR19="■",IF(AND(AR17="■",AR18="■",AE12&gt;=100),"適合","不適合"),IF(AND(AR17="■",AE12&gt;=100),"適合","不適合")),"不適合"),"不適合"),IF(AND(AJ6="■",AJ7="■",AJ8="■"),IF(AL17="■",IF(AND(AN17="■",AE12&gt;=100),"適合","不適合"),"不適合"),IF(AND(AJ6="■",AJ9="■",AJ8="■"),IF(AND(AL17="■",AL20="■"),IF(AR19="■",IF(AND(AR17="■",AR18="■",AE12&gt;=100),"適合","不適合"),IF(AND(AR17="■",AE12&gt;=100),"適合","不適合")),"不適合"),IF(AND(AJ6="■",AJ8="■"),IF(AND(AL17="■",AL20="■",AE12&gt;=100),"適合","不適合"),IF(AND(AJ7="■",AJ8="■",AJ9="■"),IF(AN17="■",IF(AR19="■",IF(AND(AR17="■",AR18="■",AE12&gt;=100),"適合","不適合"),IF(AND(AR17="■",AE12&gt;=100),"適合","不適合")),"不適合"),IF(AND(AJ8="■",AJ9="■"),IF(AP17="■",IF(AR19="■",IF(AND(AR17="■",AR18="■",AE12&gt;=100),"適合","不適合"),IF(AND(AR17="■",AE12&gt;=100),"適合","不適合")),"不適合"),IF(AND(AJ7="■",AJ8="■"),IF(AND(AN17="■",AE12&gt;=100),"適合","不適合"),IF(AJ8="■",IF(AND(AP17="■",AE12&gt;=100),"適合","不適合"),IF(AJ9="■",IF(AR19="■",IF(AND(AR17="■",AR18="■",AE12&gt;=100),"適合","不適合"),IF(AND(AR17="■",AE12&gt;=100),"適合","不適合")),IF(AE12&gt;=100,"適合","不適合")))))))))))</f>
        <v/>
      </c>
      <c r="AF14" s="321"/>
      <c r="AG14" s="322"/>
      <c r="AH14" s="32"/>
      <c r="AJ14" s="161" t="str">
        <f>IF(AE12="","","Ａ")</f>
        <v/>
      </c>
      <c r="AK14" s="172" t="str">
        <f>IF(AND(AJ6="■",AJ7="■",AJ8="■",AJ9="■"),"Ｂ","Ｅ")</f>
        <v>Ｅ</v>
      </c>
      <c r="AL14" s="172" t="str">
        <f>IF(AL17="■","Ｃ","不適合")</f>
        <v>不適合</v>
      </c>
      <c r="AM14" s="172" t="str">
        <f>IF(AN17="■","Ｄ","不適合")</f>
        <v>不適合</v>
      </c>
      <c r="AN14" s="172" t="str">
        <f>IF(AR19="■",IF(AND(AR17="■",AR18="■",AE12&gt;=100),"適合","不適合"),IF(AND(AR17="■",AE12&gt;=100),"適合","不適合"))</f>
        <v>不適合</v>
      </c>
      <c r="AO14" s="172" t="str">
        <f>IF(AND(AJ6="■",AJ7="■",AJ8="■"),"Ｆ","Ｈ")</f>
        <v>Ｈ</v>
      </c>
      <c r="AP14" s="172" t="str">
        <f>IF(AL17="■","Ｇ","不適合")</f>
        <v>不適合</v>
      </c>
      <c r="AQ14" s="172" t="str">
        <f>IF(AND(AN17="■",AE12&gt;=100),"適合","不適合")</f>
        <v>不適合</v>
      </c>
      <c r="AR14" s="172" t="str">
        <f>IF(AND(AJ6="■",AJ9="■",AJ8="■"),"Ｉ","Ｋ")</f>
        <v>Ｋ</v>
      </c>
      <c r="AS14" s="172" t="str">
        <f>IF(AND(AL17="■",AL20="■"),"Ｊ","不適合")</f>
        <v>不適合</v>
      </c>
      <c r="AT14" s="172" t="str">
        <f>IF(AR19="■",IF(AND(AR17="■",AR18="■",AE12&gt;=100),"適合","不適合"),IF(AND(AR17="■",AE12&gt;=100),"適合","不適合"))</f>
        <v>不適合</v>
      </c>
      <c r="AU14" s="161" t="str">
        <f>IF(AND(AJ6="■",AJ8="■"),"Ｌ","Ｍ")</f>
        <v>Ｍ</v>
      </c>
      <c r="AV14" s="161" t="str">
        <f>IF(AND(AL17="■",AL20="■",AE12&gt;=100),"適合","不適合")</f>
        <v>不適合</v>
      </c>
      <c r="AW14" s="161" t="str">
        <f>IF(AND(AJ7="■",AJ8="■",AJ9="■"),"Ｎ","Ｐ")</f>
        <v>Ｐ</v>
      </c>
      <c r="AX14" s="161" t="str">
        <f>IF(AN17="■","Ｏ","不適合")</f>
        <v>不適合</v>
      </c>
      <c r="AY14" s="161" t="str">
        <f>IF(AR19="■",IF(AND(AR17="■",AR18="■",AE12&gt;=100),"適合","不適合"),IF(AND(AR17="■",AE12&gt;=100),"適合","不適合"))</f>
        <v>不適合</v>
      </c>
      <c r="AZ14" s="161" t="str">
        <f>IF(AND(AJ8="■",AJ9="■"),"Ｑ","Ｓ")</f>
        <v>Ｓ</v>
      </c>
      <c r="BA14" s="161" t="str">
        <f>IF(AP17="■","Ｒ","不適合")</f>
        <v>不適合</v>
      </c>
      <c r="BB14" s="161" t="str">
        <f>IF(AR19="■",IF(AND(AR17="■",AR18="■",AE12&gt;=100),"適合","不適合"),IF(AND(AR17="■",AE12&gt;=100),"適合","不適合"))</f>
        <v>不適合</v>
      </c>
      <c r="BC14" s="161" t="str">
        <f>IF(AND(AJ7="■",AJ8="■"),"Ｔ","Ｕ")</f>
        <v>Ｕ</v>
      </c>
      <c r="BD14" s="161" t="str">
        <f>IF(AND(AN17="■",AE12&gt;=100),"適合","不適合")</f>
        <v>不適合</v>
      </c>
      <c r="BE14" s="161" t="str">
        <f>IF(AJ8="■","Ｖ","Ｗ")</f>
        <v>Ｗ</v>
      </c>
      <c r="BF14" s="161" t="str">
        <f>IF(AND(AP17="■",AE12&gt;=100),"適合","不適合")</f>
        <v>不適合</v>
      </c>
      <c r="BG14" s="161" t="str">
        <f>IF(AJ9="■","Ｘ","Ｙ")</f>
        <v>Ｙ</v>
      </c>
      <c r="BH14" s="161" t="str">
        <f>IF(AR19="■",IF(AND(AR17="■",AR18="■",AE12&gt;=100),"適合","不適合"),IF(AND(AR17="■",AE12&gt;=100),"適合","不適合"))</f>
        <v>不適合</v>
      </c>
      <c r="BI14" s="161" t="str">
        <f>IF(AE12&gt;=100,"適合","不適合")</f>
        <v>適合</v>
      </c>
    </row>
    <row r="15" spans="1:61" ht="8.1" customHeight="1">
      <c r="A15" s="31"/>
      <c r="B15" s="7"/>
      <c r="C15" s="17"/>
      <c r="D15" s="17"/>
      <c r="E15" s="17"/>
      <c r="F15" s="17"/>
      <c r="G15" s="17"/>
      <c r="H15" s="17"/>
      <c r="I15" s="17"/>
      <c r="J15" s="7"/>
      <c r="K15" s="7"/>
      <c r="L15" s="7"/>
      <c r="M15" s="7"/>
      <c r="N15" s="7"/>
      <c r="O15" s="7"/>
      <c r="P15" s="7"/>
      <c r="Q15" s="7"/>
      <c r="R15" s="7"/>
      <c r="S15" s="7"/>
      <c r="T15" s="7"/>
      <c r="U15" s="7"/>
      <c r="V15" s="7"/>
      <c r="W15" s="7"/>
      <c r="X15" s="7"/>
      <c r="Y15" s="7"/>
      <c r="Z15" s="7"/>
      <c r="AA15" s="7"/>
      <c r="AB15" s="7"/>
      <c r="AC15" s="7"/>
      <c r="AD15" s="7"/>
      <c r="AE15" s="7"/>
      <c r="AF15" s="7"/>
      <c r="AG15" s="7"/>
      <c r="AH15" s="32"/>
    </row>
    <row r="16" spans="1:61" ht="15" customHeight="1">
      <c r="A16" s="31"/>
      <c r="B16" s="81" t="s">
        <v>264</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32"/>
      <c r="AJ16" s="170" t="s">
        <v>404</v>
      </c>
      <c r="AK16" s="326" t="s">
        <v>402</v>
      </c>
      <c r="AL16" s="326"/>
      <c r="AM16" s="326" t="s">
        <v>405</v>
      </c>
      <c r="AN16" s="326"/>
      <c r="AO16" s="326" t="s">
        <v>406</v>
      </c>
      <c r="AP16" s="326"/>
      <c r="AQ16" s="326" t="s">
        <v>407</v>
      </c>
      <c r="AR16" s="326"/>
      <c r="AU16" s="162"/>
    </row>
    <row r="17" spans="1:49" ht="15" customHeight="1" thickBot="1">
      <c r="A17" s="31"/>
      <c r="B17" s="11" t="s">
        <v>239</v>
      </c>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32"/>
      <c r="AJ17" s="162"/>
      <c r="AK17" s="176" t="s">
        <v>408</v>
      </c>
      <c r="AL17" s="327" t="str">
        <f>IF(AND(AND(④再エネ・証書調達!C13="■",⑦再エネ・証書調達!AJ10="■"),OR(⑦再エネ・証書調達!AU4="■",⑦再エネ・証書調達!AU5="■")),"■","□")</f>
        <v>□</v>
      </c>
      <c r="AM17" s="171" t="s">
        <v>410</v>
      </c>
      <c r="AN17" s="327" t="str">
        <f>IF(AND(Y43="■",Y44="■",⑥再エネ・証書調達!D6="■",⑥再エネ・証書調達!D7="■",⑥再エネ・証書調達!D8="■",⑥再エネ・証書調達!D9="■"),"■","□")</f>
        <v>□</v>
      </c>
      <c r="AO17" s="176" t="s">
        <v>412</v>
      </c>
      <c r="AP17" s="327" t="str">
        <f>IF(AND(④再エネ・証書調達!AK7="■",Y43="■",Y44="■"),"■","□")</f>
        <v>□</v>
      </c>
      <c r="AQ17" s="176" t="s">
        <v>413</v>
      </c>
      <c r="AR17" s="174" t="str">
        <f>IF(③オフサイト設置!AA27="■","■","□")</f>
        <v>□</v>
      </c>
      <c r="AU17" s="162"/>
      <c r="AV17" s="162"/>
      <c r="AW17" s="162"/>
    </row>
    <row r="18" spans="1:49" ht="30" customHeight="1" thickBot="1">
      <c r="A18" s="31"/>
      <c r="B18" s="208" t="s">
        <v>237</v>
      </c>
      <c r="C18" s="209"/>
      <c r="D18" s="209"/>
      <c r="E18" s="209"/>
      <c r="F18" s="209"/>
      <c r="G18" s="209"/>
      <c r="H18" s="209"/>
      <c r="I18" s="209"/>
      <c r="J18" s="239"/>
      <c r="K18" s="228" t="s">
        <v>11</v>
      </c>
      <c r="L18" s="228"/>
      <c r="M18" s="228"/>
      <c r="N18" s="228"/>
      <c r="O18" s="228"/>
      <c r="P18" s="228" t="s">
        <v>234</v>
      </c>
      <c r="Q18" s="228"/>
      <c r="R18" s="228"/>
      <c r="S18" s="228"/>
      <c r="T18" s="228"/>
      <c r="U18" s="228" t="s">
        <v>12</v>
      </c>
      <c r="V18" s="228"/>
      <c r="W18" s="228"/>
      <c r="X18" s="228"/>
      <c r="Y18" s="245"/>
      <c r="Z18" s="7"/>
      <c r="AA18" s="7"/>
      <c r="AB18" s="7"/>
      <c r="AC18" s="7"/>
      <c r="AD18" s="7"/>
      <c r="AE18" s="7"/>
      <c r="AF18" s="7"/>
      <c r="AG18" s="7"/>
      <c r="AH18" s="32"/>
      <c r="AK18" s="178" t="s">
        <v>409</v>
      </c>
      <c r="AL18" s="334"/>
      <c r="AM18" s="173" t="s">
        <v>411</v>
      </c>
      <c r="AN18" s="328"/>
      <c r="AO18" s="178" t="s">
        <v>411</v>
      </c>
      <c r="AP18" s="328"/>
      <c r="AQ18" s="181" t="s">
        <v>440</v>
      </c>
      <c r="AR18" s="175" t="str">
        <f>IF(③オフサイト設置!AN28="■","■","□")</f>
        <v>□</v>
      </c>
    </row>
    <row r="19" spans="1:49" ht="15" customHeight="1">
      <c r="A19" s="31"/>
      <c r="B19" s="205" t="s">
        <v>176</v>
      </c>
      <c r="C19" s="206"/>
      <c r="D19" s="206"/>
      <c r="E19" s="206"/>
      <c r="F19" s="206"/>
      <c r="G19" s="206"/>
      <c r="H19" s="206"/>
      <c r="I19" s="206"/>
      <c r="J19" s="207"/>
      <c r="K19" s="229">
        <f>②オンサイト設置!L12</f>
        <v>0</v>
      </c>
      <c r="L19" s="229"/>
      <c r="M19" s="229"/>
      <c r="N19" s="229"/>
      <c r="O19" s="229"/>
      <c r="P19" s="257">
        <f>②オンサイト設置!Q12</f>
        <v>0</v>
      </c>
      <c r="Q19" s="257"/>
      <c r="R19" s="257"/>
      <c r="S19" s="257"/>
      <c r="T19" s="257"/>
      <c r="U19" s="248">
        <f>②オンサイト設置!V23</f>
        <v>0</v>
      </c>
      <c r="V19" s="248"/>
      <c r="W19" s="248"/>
      <c r="X19" s="248"/>
      <c r="Y19" s="249"/>
      <c r="Z19" s="7"/>
      <c r="AA19" s="7"/>
      <c r="AB19" s="7"/>
      <c r="AC19" s="7"/>
      <c r="AD19" s="7"/>
      <c r="AE19" s="7"/>
      <c r="AF19" s="7"/>
      <c r="AG19" s="7"/>
      <c r="AH19" s="32"/>
      <c r="AK19" s="176" t="s">
        <v>439</v>
      </c>
      <c r="AL19" s="328"/>
      <c r="AQ19" s="176" t="s">
        <v>415</v>
      </c>
      <c r="AR19" s="175" t="str">
        <f>IF(③オフサイト設置!AY12="■","■","□")</f>
        <v>□</v>
      </c>
    </row>
    <row r="20" spans="1:49" ht="15" customHeight="1" thickBot="1">
      <c r="A20" s="31"/>
      <c r="B20" s="242" t="s">
        <v>177</v>
      </c>
      <c r="C20" s="243"/>
      <c r="D20" s="243"/>
      <c r="E20" s="243"/>
      <c r="F20" s="243"/>
      <c r="G20" s="243"/>
      <c r="H20" s="243"/>
      <c r="I20" s="243"/>
      <c r="J20" s="244"/>
      <c r="K20" s="230">
        <f>②オンサイト設置!L20</f>
        <v>0</v>
      </c>
      <c r="L20" s="230"/>
      <c r="M20" s="230"/>
      <c r="N20" s="230"/>
      <c r="O20" s="230"/>
      <c r="P20" s="258">
        <f>②オンサイト設置!Q20</f>
        <v>0</v>
      </c>
      <c r="Q20" s="258"/>
      <c r="R20" s="258"/>
      <c r="S20" s="258"/>
      <c r="T20" s="258"/>
      <c r="U20" s="259">
        <f>②オンサイト設置!V24</f>
        <v>0</v>
      </c>
      <c r="V20" s="259"/>
      <c r="W20" s="259"/>
      <c r="X20" s="259"/>
      <c r="Y20" s="260"/>
      <c r="Z20" s="7"/>
      <c r="AA20" s="7"/>
      <c r="AB20" s="7"/>
      <c r="AC20" s="7"/>
      <c r="AD20" s="7"/>
      <c r="AE20" s="7"/>
      <c r="AF20" s="7"/>
      <c r="AG20" s="7"/>
      <c r="AH20" s="32"/>
      <c r="AK20" s="332" t="s">
        <v>414</v>
      </c>
      <c r="AL20" s="327" t="str">
        <f>IF(AND(Y43="■",Y44="■"),"■","□")</f>
        <v>□</v>
      </c>
    </row>
    <row r="21" spans="1:49" ht="15" customHeight="1" thickBot="1">
      <c r="A21" s="31"/>
      <c r="B21" s="208" t="s">
        <v>13</v>
      </c>
      <c r="C21" s="209"/>
      <c r="D21" s="209"/>
      <c r="E21" s="209"/>
      <c r="F21" s="209"/>
      <c r="G21" s="209"/>
      <c r="H21" s="209"/>
      <c r="I21" s="209"/>
      <c r="J21" s="209"/>
      <c r="K21" s="209"/>
      <c r="L21" s="209"/>
      <c r="M21" s="209"/>
      <c r="N21" s="209"/>
      <c r="O21" s="209"/>
      <c r="P21" s="73" t="s">
        <v>180</v>
      </c>
      <c r="Q21" s="246">
        <f>SUM(P19:T20)</f>
        <v>0</v>
      </c>
      <c r="R21" s="246"/>
      <c r="S21" s="246"/>
      <c r="T21" s="247"/>
      <c r="U21" s="264"/>
      <c r="V21" s="264"/>
      <c r="W21" s="264"/>
      <c r="X21" s="264"/>
      <c r="Y21" s="265"/>
      <c r="Z21" s="7"/>
      <c r="AA21" s="7"/>
      <c r="AB21" s="7"/>
      <c r="AC21" s="7"/>
      <c r="AD21" s="7"/>
      <c r="AE21" s="7"/>
      <c r="AF21" s="7"/>
      <c r="AG21" s="7"/>
      <c r="AH21" s="32"/>
      <c r="AK21" s="333"/>
      <c r="AL21" s="328"/>
    </row>
    <row r="22" spans="1:49" ht="8.1" customHeight="1" thickBot="1">
      <c r="A22" s="31"/>
      <c r="B22" s="7"/>
      <c r="C22" s="84"/>
      <c r="D22" s="84"/>
      <c r="E22" s="84"/>
      <c r="F22" s="84"/>
      <c r="G22" s="84"/>
      <c r="H22" s="84"/>
      <c r="I22" s="84"/>
      <c r="J22" s="7"/>
      <c r="K22" s="7"/>
      <c r="L22" s="7"/>
      <c r="M22" s="7"/>
      <c r="N22" s="7"/>
      <c r="O22" s="7"/>
      <c r="P22" s="7"/>
      <c r="Q22" s="7"/>
      <c r="R22" s="7"/>
      <c r="S22" s="7"/>
      <c r="T22" s="7"/>
      <c r="U22" s="7"/>
      <c r="V22" s="7"/>
      <c r="W22" s="7"/>
      <c r="X22" s="7"/>
      <c r="Y22" s="7"/>
      <c r="Z22" s="7"/>
      <c r="AA22" s="7"/>
      <c r="AB22" s="7"/>
      <c r="AC22" s="7"/>
      <c r="AD22" s="7"/>
      <c r="AE22" s="7"/>
      <c r="AF22" s="7"/>
      <c r="AG22" s="7"/>
      <c r="AH22" s="32"/>
    </row>
    <row r="23" spans="1:49" ht="30" customHeight="1" thickBot="1">
      <c r="A23" s="31"/>
      <c r="B23" s="208" t="s">
        <v>238</v>
      </c>
      <c r="C23" s="209"/>
      <c r="D23" s="209"/>
      <c r="E23" s="209"/>
      <c r="F23" s="209"/>
      <c r="G23" s="209"/>
      <c r="H23" s="209"/>
      <c r="I23" s="209"/>
      <c r="J23" s="239"/>
      <c r="K23" s="240" t="s">
        <v>191</v>
      </c>
      <c r="L23" s="240"/>
      <c r="M23" s="240"/>
      <c r="N23" s="240"/>
      <c r="O23" s="241"/>
      <c r="P23" s="266" t="s">
        <v>188</v>
      </c>
      <c r="Q23" s="266"/>
      <c r="R23" s="266"/>
      <c r="S23" s="266"/>
      <c r="T23" s="266"/>
      <c r="U23" s="266"/>
      <c r="V23" s="266"/>
      <c r="W23" s="267"/>
      <c r="X23" s="23"/>
      <c r="Y23" s="23"/>
      <c r="Z23" s="23"/>
      <c r="AA23" s="23"/>
      <c r="AB23" s="23"/>
      <c r="AC23" s="23"/>
      <c r="AD23" s="23"/>
      <c r="AE23" s="23"/>
      <c r="AF23" s="23"/>
      <c r="AG23" s="23"/>
      <c r="AH23" s="32"/>
      <c r="AL23" s="3"/>
    </row>
    <row r="24" spans="1:49" ht="15" customHeight="1">
      <c r="A24" s="31"/>
      <c r="B24" s="275" t="s">
        <v>241</v>
      </c>
      <c r="C24" s="276"/>
      <c r="D24" s="276"/>
      <c r="E24" s="276"/>
      <c r="F24" s="276"/>
      <c r="G24" s="276"/>
      <c r="H24" s="276"/>
      <c r="I24" s="276"/>
      <c r="J24" s="277"/>
      <c r="K24" s="229">
        <f>②オンサイト設置!L28</f>
        <v>0</v>
      </c>
      <c r="L24" s="229"/>
      <c r="M24" s="229"/>
      <c r="N24" s="229"/>
      <c r="O24" s="229"/>
      <c r="P24" s="272">
        <f>K24*1000</f>
        <v>0</v>
      </c>
      <c r="Q24" s="273"/>
      <c r="R24" s="273"/>
      <c r="S24" s="273"/>
      <c r="T24" s="273"/>
      <c r="U24" s="273"/>
      <c r="V24" s="273"/>
      <c r="W24" s="274"/>
      <c r="X24" s="7"/>
      <c r="Y24" s="7"/>
      <c r="Z24" s="7"/>
      <c r="AA24" s="7"/>
      <c r="AB24" s="7"/>
      <c r="AC24" s="7"/>
      <c r="AD24" s="7"/>
      <c r="AE24" s="7"/>
      <c r="AF24" s="7"/>
      <c r="AG24" s="7"/>
      <c r="AH24" s="32"/>
    </row>
    <row r="25" spans="1:49" ht="15" customHeight="1" thickBot="1">
      <c r="A25" s="31"/>
      <c r="B25" s="210" t="s">
        <v>242</v>
      </c>
      <c r="C25" s="211"/>
      <c r="D25" s="211"/>
      <c r="E25" s="211"/>
      <c r="F25" s="211"/>
      <c r="G25" s="211"/>
      <c r="H25" s="211"/>
      <c r="I25" s="211"/>
      <c r="J25" s="212"/>
      <c r="K25" s="230">
        <f>②オンサイト設置!L32-②オンサイト設置!L28</f>
        <v>0</v>
      </c>
      <c r="L25" s="230"/>
      <c r="M25" s="230"/>
      <c r="N25" s="230"/>
      <c r="O25" s="230"/>
      <c r="P25" s="269">
        <f>K25*1000</f>
        <v>0</v>
      </c>
      <c r="Q25" s="270"/>
      <c r="R25" s="270"/>
      <c r="S25" s="270"/>
      <c r="T25" s="270"/>
      <c r="U25" s="270"/>
      <c r="V25" s="270"/>
      <c r="W25" s="271"/>
      <c r="X25" s="7"/>
      <c r="Y25" s="7"/>
      <c r="Z25" s="7"/>
      <c r="AA25" s="7"/>
      <c r="AB25" s="7"/>
      <c r="AC25" s="7"/>
      <c r="AD25" s="7"/>
      <c r="AE25" s="7"/>
      <c r="AF25" s="7"/>
      <c r="AG25" s="7"/>
      <c r="AH25" s="32"/>
    </row>
    <row r="26" spans="1:49" ht="15" customHeight="1" thickBot="1">
      <c r="A26" s="31"/>
      <c r="B26" s="208" t="s">
        <v>13</v>
      </c>
      <c r="C26" s="209"/>
      <c r="D26" s="209"/>
      <c r="E26" s="209"/>
      <c r="F26" s="209"/>
      <c r="G26" s="209"/>
      <c r="H26" s="209"/>
      <c r="I26" s="209"/>
      <c r="J26" s="209"/>
      <c r="K26" s="209"/>
      <c r="L26" s="209"/>
      <c r="M26" s="209"/>
      <c r="N26" s="209"/>
      <c r="O26" s="209"/>
      <c r="P26" s="98" t="s">
        <v>182</v>
      </c>
      <c r="Q26" s="246">
        <f>SUM(P24:W25)</f>
        <v>0</v>
      </c>
      <c r="R26" s="246"/>
      <c r="S26" s="246"/>
      <c r="T26" s="246"/>
      <c r="U26" s="246"/>
      <c r="V26" s="246"/>
      <c r="W26" s="268"/>
      <c r="X26" s="7"/>
      <c r="Y26" s="7"/>
      <c r="Z26" s="26"/>
      <c r="AA26" s="7"/>
      <c r="AB26" s="7"/>
      <c r="AC26" s="7"/>
      <c r="AD26" s="7"/>
      <c r="AE26" s="7"/>
      <c r="AF26" s="7"/>
      <c r="AG26" s="7"/>
      <c r="AH26" s="32"/>
    </row>
    <row r="27" spans="1:49" ht="15" customHeight="1" thickBot="1">
      <c r="A27" s="31"/>
      <c r="B27" s="7" t="s">
        <v>48</v>
      </c>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32"/>
    </row>
    <row r="28" spans="1:49" ht="30" customHeight="1" thickBot="1">
      <c r="A28" s="31"/>
      <c r="B28" s="208" t="s">
        <v>237</v>
      </c>
      <c r="C28" s="209"/>
      <c r="D28" s="209"/>
      <c r="E28" s="209"/>
      <c r="F28" s="209"/>
      <c r="G28" s="209"/>
      <c r="H28" s="209"/>
      <c r="I28" s="209"/>
      <c r="J28" s="239"/>
      <c r="K28" s="228" t="s">
        <v>323</v>
      </c>
      <c r="L28" s="228"/>
      <c r="M28" s="228"/>
      <c r="N28" s="228"/>
      <c r="O28" s="228"/>
      <c r="P28" s="228" t="s">
        <v>189</v>
      </c>
      <c r="Q28" s="228"/>
      <c r="R28" s="228"/>
      <c r="S28" s="228"/>
      <c r="T28" s="228"/>
      <c r="U28" s="228"/>
      <c r="V28" s="228"/>
      <c r="W28" s="245"/>
      <c r="X28" s="7"/>
      <c r="Y28" s="7"/>
      <c r="Z28" s="7"/>
      <c r="AA28" s="23"/>
      <c r="AB28" s="23"/>
      <c r="AC28" s="23"/>
      <c r="AD28" s="23"/>
      <c r="AE28" s="23"/>
      <c r="AF28" s="23"/>
      <c r="AG28" s="23"/>
      <c r="AH28" s="32"/>
    </row>
    <row r="29" spans="1:49" ht="15" customHeight="1">
      <c r="A29" s="31"/>
      <c r="B29" s="205" t="s">
        <v>176</v>
      </c>
      <c r="C29" s="206"/>
      <c r="D29" s="206"/>
      <c r="E29" s="206"/>
      <c r="F29" s="206"/>
      <c r="G29" s="206"/>
      <c r="H29" s="206"/>
      <c r="I29" s="206"/>
      <c r="J29" s="207"/>
      <c r="K29" s="229">
        <f>③オフサイト設置!$L$23</f>
        <v>0</v>
      </c>
      <c r="L29" s="229"/>
      <c r="M29" s="229"/>
      <c r="N29" s="229"/>
      <c r="O29" s="229"/>
      <c r="P29" s="262">
        <f>③オフサイト設置!Q23</f>
        <v>0</v>
      </c>
      <c r="Q29" s="262"/>
      <c r="R29" s="262"/>
      <c r="S29" s="262"/>
      <c r="T29" s="262"/>
      <c r="U29" s="262"/>
      <c r="V29" s="262"/>
      <c r="W29" s="263"/>
      <c r="X29" s="7"/>
      <c r="Y29" s="7"/>
      <c r="Z29" s="7"/>
      <c r="AA29" s="7"/>
      <c r="AB29" s="7"/>
      <c r="AC29" s="7"/>
      <c r="AD29" s="7"/>
      <c r="AE29" s="7"/>
      <c r="AF29" s="7"/>
      <c r="AG29" s="7"/>
      <c r="AH29" s="32"/>
    </row>
    <row r="30" spans="1:49" ht="15" customHeight="1" thickBot="1">
      <c r="A30" s="31"/>
      <c r="B30" s="242" t="s">
        <v>177</v>
      </c>
      <c r="C30" s="243"/>
      <c r="D30" s="243"/>
      <c r="E30" s="243"/>
      <c r="F30" s="243"/>
      <c r="G30" s="243"/>
      <c r="H30" s="243"/>
      <c r="I30" s="243"/>
      <c r="J30" s="244"/>
      <c r="K30" s="230">
        <f>③オフサイト設置!$L$24</f>
        <v>0</v>
      </c>
      <c r="L30" s="230"/>
      <c r="M30" s="230"/>
      <c r="N30" s="230"/>
      <c r="O30" s="230"/>
      <c r="P30" s="255">
        <f>③オフサイト設置!Q24</f>
        <v>0</v>
      </c>
      <c r="Q30" s="255"/>
      <c r="R30" s="255"/>
      <c r="S30" s="255"/>
      <c r="T30" s="255"/>
      <c r="U30" s="255"/>
      <c r="V30" s="255"/>
      <c r="W30" s="256"/>
      <c r="X30" s="7"/>
      <c r="Y30" s="7"/>
      <c r="Z30" s="7"/>
      <c r="AA30" s="7"/>
      <c r="AB30" s="7"/>
      <c r="AC30" s="7"/>
      <c r="AD30" s="7"/>
      <c r="AE30" s="7"/>
      <c r="AF30" s="7"/>
      <c r="AG30" s="7"/>
      <c r="AH30" s="32"/>
    </row>
    <row r="31" spans="1:49" ht="15" customHeight="1" thickBot="1">
      <c r="A31" s="31"/>
      <c r="B31" s="208" t="s">
        <v>13</v>
      </c>
      <c r="C31" s="209"/>
      <c r="D31" s="209"/>
      <c r="E31" s="209"/>
      <c r="F31" s="209"/>
      <c r="G31" s="209"/>
      <c r="H31" s="209"/>
      <c r="I31" s="209"/>
      <c r="J31" s="209"/>
      <c r="K31" s="209"/>
      <c r="L31" s="209"/>
      <c r="M31" s="209"/>
      <c r="N31" s="209"/>
      <c r="O31" s="209"/>
      <c r="P31" s="73" t="s">
        <v>181</v>
      </c>
      <c r="Q31" s="301">
        <f>SUM(P29:W30)</f>
        <v>0</v>
      </c>
      <c r="R31" s="301"/>
      <c r="S31" s="301"/>
      <c r="T31" s="301"/>
      <c r="U31" s="301"/>
      <c r="V31" s="301"/>
      <c r="W31" s="302"/>
      <c r="X31" s="7"/>
      <c r="Y31" s="7"/>
      <c r="Z31" s="7"/>
      <c r="AA31" s="7"/>
      <c r="AB31" s="7"/>
      <c r="AC31" s="7"/>
      <c r="AD31" s="7"/>
      <c r="AE31" s="7"/>
      <c r="AF31" s="7"/>
      <c r="AG31" s="7"/>
      <c r="AH31" s="32"/>
    </row>
    <row r="32" spans="1:49" ht="8.1" customHeight="1">
      <c r="A32" s="31"/>
      <c r="B32" s="7"/>
      <c r="C32" s="105"/>
      <c r="D32" s="105"/>
      <c r="E32" s="105"/>
      <c r="F32" s="105"/>
      <c r="G32" s="105"/>
      <c r="H32" s="105"/>
      <c r="I32" s="105"/>
      <c r="J32" s="7"/>
      <c r="K32" s="7"/>
      <c r="L32" s="7"/>
      <c r="M32" s="7"/>
      <c r="N32" s="7"/>
      <c r="O32" s="7"/>
      <c r="P32" s="7"/>
      <c r="Q32" s="7"/>
      <c r="R32" s="7"/>
      <c r="S32" s="7"/>
      <c r="T32" s="7"/>
      <c r="U32" s="7"/>
      <c r="V32" s="7"/>
      <c r="W32" s="7"/>
      <c r="X32" s="7"/>
      <c r="Y32" s="7"/>
      <c r="Z32" s="7"/>
      <c r="AA32" s="7"/>
      <c r="AB32" s="7"/>
      <c r="AC32" s="7"/>
      <c r="AD32" s="7"/>
      <c r="AE32" s="7"/>
      <c r="AF32" s="7"/>
      <c r="AG32" s="7"/>
      <c r="AH32" s="32"/>
    </row>
    <row r="33" spans="1:52" ht="15" customHeight="1">
      <c r="A33" s="31"/>
      <c r="B33" s="81" t="s">
        <v>271</v>
      </c>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32"/>
    </row>
    <row r="34" spans="1:52" ht="15" customHeight="1" thickBot="1">
      <c r="A34" s="31"/>
      <c r="B34" s="7" t="s">
        <v>265</v>
      </c>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32"/>
      <c r="AY34" s="7"/>
      <c r="AZ34" s="7"/>
    </row>
    <row r="35" spans="1:52" ht="30" customHeight="1" thickBot="1">
      <c r="A35" s="31"/>
      <c r="B35" s="208" t="s">
        <v>17</v>
      </c>
      <c r="C35" s="209"/>
      <c r="D35" s="209"/>
      <c r="E35" s="209"/>
      <c r="F35" s="209"/>
      <c r="G35" s="209"/>
      <c r="H35" s="209"/>
      <c r="I35" s="209"/>
      <c r="J35" s="239"/>
      <c r="K35" s="228" t="s">
        <v>81</v>
      </c>
      <c r="L35" s="228"/>
      <c r="M35" s="228"/>
      <c r="N35" s="228"/>
      <c r="O35" s="228"/>
      <c r="P35" s="285" t="s">
        <v>213</v>
      </c>
      <c r="Q35" s="307"/>
      <c r="R35" s="307"/>
      <c r="S35" s="307"/>
      <c r="T35" s="307"/>
      <c r="U35" s="308"/>
      <c r="V35" s="241" t="s">
        <v>194</v>
      </c>
      <c r="W35" s="251"/>
      <c r="X35" s="251"/>
      <c r="Y35" s="251"/>
      <c r="Z35" s="251"/>
      <c r="AA35" s="251"/>
      <c r="AB35" s="251"/>
      <c r="AC35" s="241" t="s">
        <v>156</v>
      </c>
      <c r="AD35" s="251"/>
      <c r="AE35" s="251"/>
      <c r="AF35" s="251"/>
      <c r="AG35" s="303"/>
      <c r="AH35" s="32"/>
    </row>
    <row r="36" spans="1:52" ht="15" customHeight="1" thickBot="1">
      <c r="A36" s="31"/>
      <c r="B36" s="282">
        <f>IF(④再エネ・証書調達!D22="□",⑤再エネ・証書調達!N9,⑥再エネ・証書調達!N12)</f>
        <v>0</v>
      </c>
      <c r="C36" s="283"/>
      <c r="D36" s="283"/>
      <c r="E36" s="283"/>
      <c r="F36" s="283"/>
      <c r="G36" s="283"/>
      <c r="H36" s="283"/>
      <c r="I36" s="283"/>
      <c r="J36" s="284"/>
      <c r="K36" s="286">
        <f>IF(④再エネ・証書調達!D22="□",⑤再エネ・証書調達!N13,⑥再エネ・証書調達!N16)</f>
        <v>0</v>
      </c>
      <c r="L36" s="286"/>
      <c r="M36" s="286"/>
      <c r="N36" s="286"/>
      <c r="O36" s="286"/>
      <c r="P36" s="309">
        <f>IF(④再エネ・証書調達!D22="□",⑤再エネ・証書調達!N12/100,⑥再エネ・証書調達!N15/100)</f>
        <v>0</v>
      </c>
      <c r="Q36" s="310"/>
      <c r="R36" s="310"/>
      <c r="S36" s="310"/>
      <c r="T36" s="310"/>
      <c r="U36" s="311"/>
      <c r="V36" s="74" t="s">
        <v>183</v>
      </c>
      <c r="W36" s="246">
        <f>K36*P36</f>
        <v>0</v>
      </c>
      <c r="X36" s="246"/>
      <c r="Y36" s="246"/>
      <c r="Z36" s="246"/>
      <c r="AA36" s="246"/>
      <c r="AB36" s="247"/>
      <c r="AC36" s="304">
        <f>ROUNDDOWN(W36/1000,3)</f>
        <v>0</v>
      </c>
      <c r="AD36" s="305"/>
      <c r="AE36" s="305"/>
      <c r="AF36" s="305"/>
      <c r="AG36" s="306"/>
      <c r="AH36" s="32"/>
    </row>
    <row r="37" spans="1:52" ht="15" customHeight="1" thickBot="1">
      <c r="A37" s="31"/>
      <c r="B37" s="7" t="s">
        <v>266</v>
      </c>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32"/>
    </row>
    <row r="38" spans="1:52" ht="30" customHeight="1" thickBot="1">
      <c r="A38" s="31"/>
      <c r="B38" s="208" t="s">
        <v>19</v>
      </c>
      <c r="C38" s="209"/>
      <c r="D38" s="209"/>
      <c r="E38" s="209"/>
      <c r="F38" s="209"/>
      <c r="G38" s="209"/>
      <c r="H38" s="209"/>
      <c r="I38" s="209"/>
      <c r="J38" s="239"/>
      <c r="K38" s="228" t="s">
        <v>81</v>
      </c>
      <c r="L38" s="228"/>
      <c r="M38" s="228"/>
      <c r="N38" s="228"/>
      <c r="O38" s="285"/>
      <c r="P38" s="285" t="s">
        <v>83</v>
      </c>
      <c r="Q38" s="307"/>
      <c r="R38" s="307"/>
      <c r="S38" s="307"/>
      <c r="T38" s="307"/>
      <c r="U38" s="307"/>
      <c r="V38" s="312"/>
      <c r="W38" s="23"/>
      <c r="X38" s="23"/>
      <c r="Y38" s="23"/>
      <c r="Z38" s="23"/>
      <c r="AA38" s="23"/>
      <c r="AB38" s="23"/>
      <c r="AC38" s="23"/>
      <c r="AD38" s="23"/>
      <c r="AE38" s="23"/>
      <c r="AF38" s="23"/>
      <c r="AG38" s="23"/>
      <c r="AH38" s="32"/>
    </row>
    <row r="39" spans="1:52" ht="15" customHeight="1">
      <c r="A39" s="31"/>
      <c r="B39" s="280">
        <f>IF(④再エネ・証書調達!D22="□",⑤再エネ・証書調達!R22,⑥再エネ・証書調達!R21)</f>
        <v>0</v>
      </c>
      <c r="C39" s="281"/>
      <c r="D39" s="281"/>
      <c r="E39" s="281"/>
      <c r="F39" s="281"/>
      <c r="G39" s="281"/>
      <c r="H39" s="281"/>
      <c r="I39" s="281"/>
      <c r="J39" s="281"/>
      <c r="K39" s="290">
        <f>IF(④再エネ・証書調達!D22="□",⑤再エネ・証書調達!AB22,⑥再エネ・証書調達!AB21)</f>
        <v>0</v>
      </c>
      <c r="L39" s="290"/>
      <c r="M39" s="290"/>
      <c r="N39" s="290"/>
      <c r="O39" s="290"/>
      <c r="P39" s="229">
        <f>ROUNDDOWN(K39/1000,3)</f>
        <v>0</v>
      </c>
      <c r="Q39" s="229"/>
      <c r="R39" s="229"/>
      <c r="S39" s="229"/>
      <c r="T39" s="229"/>
      <c r="U39" s="229"/>
      <c r="V39" s="313"/>
      <c r="W39" s="24"/>
      <c r="X39" s="24"/>
      <c r="Y39" s="24"/>
      <c r="Z39" s="24"/>
      <c r="AA39" s="24"/>
      <c r="AB39" s="24"/>
      <c r="AC39" s="24"/>
      <c r="AD39" s="24"/>
      <c r="AE39" s="24"/>
      <c r="AF39" s="24"/>
      <c r="AG39" s="24"/>
      <c r="AH39" s="32"/>
    </row>
    <row r="40" spans="1:52" ht="15" customHeight="1" thickBot="1">
      <c r="A40" s="31"/>
      <c r="B40" s="291">
        <f>IF(④再エネ・証書調達!D22="□",⑤再エネ・証書調達!R23,⑥再エネ・証書調達!R22)</f>
        <v>0</v>
      </c>
      <c r="C40" s="292"/>
      <c r="D40" s="292"/>
      <c r="E40" s="292"/>
      <c r="F40" s="292"/>
      <c r="G40" s="292"/>
      <c r="H40" s="292"/>
      <c r="I40" s="292"/>
      <c r="J40" s="292"/>
      <c r="K40" s="293">
        <f>IF(④再エネ・証書調達!D22="□",⑤再エネ・証書調達!AB23,⑥再エネ・証書調達!AB22)</f>
        <v>0</v>
      </c>
      <c r="L40" s="293"/>
      <c r="M40" s="293"/>
      <c r="N40" s="293"/>
      <c r="O40" s="293"/>
      <c r="P40" s="317">
        <f>ROUNDDOWN(K40/1000,3)</f>
        <v>0</v>
      </c>
      <c r="Q40" s="318"/>
      <c r="R40" s="318"/>
      <c r="S40" s="318"/>
      <c r="T40" s="318"/>
      <c r="U40" s="318"/>
      <c r="V40" s="319"/>
      <c r="W40" s="24"/>
      <c r="X40" s="24"/>
      <c r="Y40" s="24"/>
      <c r="Z40" s="24"/>
      <c r="AA40" s="24"/>
      <c r="AB40" s="24"/>
      <c r="AC40" s="24"/>
      <c r="AD40" s="24"/>
      <c r="AE40" s="24"/>
      <c r="AF40" s="24"/>
      <c r="AG40" s="24"/>
      <c r="AH40" s="32"/>
    </row>
    <row r="41" spans="1:52" ht="15" customHeight="1" thickBot="1">
      <c r="A41" s="31"/>
      <c r="B41" s="287" t="s">
        <v>13</v>
      </c>
      <c r="C41" s="288"/>
      <c r="D41" s="288"/>
      <c r="E41" s="288"/>
      <c r="F41" s="288"/>
      <c r="G41" s="288"/>
      <c r="H41" s="288"/>
      <c r="I41" s="288"/>
      <c r="J41" s="289"/>
      <c r="K41" s="99" t="s">
        <v>184</v>
      </c>
      <c r="L41" s="278">
        <f>SUM(K39:O40)</f>
        <v>0</v>
      </c>
      <c r="M41" s="278"/>
      <c r="N41" s="278"/>
      <c r="O41" s="279"/>
      <c r="P41" s="314">
        <f>SUM(P39:V40)</f>
        <v>0</v>
      </c>
      <c r="Q41" s="315"/>
      <c r="R41" s="315"/>
      <c r="S41" s="315"/>
      <c r="T41" s="315"/>
      <c r="U41" s="315"/>
      <c r="V41" s="316"/>
      <c r="W41" s="7"/>
      <c r="X41" s="7"/>
      <c r="Y41" s="7"/>
      <c r="Z41" s="7"/>
      <c r="AA41" s="7"/>
      <c r="AB41" s="7"/>
      <c r="AC41" s="7"/>
      <c r="AD41" s="7"/>
      <c r="AE41" s="7"/>
      <c r="AF41" s="7"/>
      <c r="AG41" s="7"/>
      <c r="AH41" s="32"/>
    </row>
    <row r="42" spans="1:52" ht="8.1" customHeight="1">
      <c r="A42" s="31"/>
      <c r="B42" s="7"/>
      <c r="C42" s="17"/>
      <c r="D42" s="17"/>
      <c r="E42" s="17"/>
      <c r="F42" s="17"/>
      <c r="G42" s="17"/>
      <c r="H42" s="17"/>
      <c r="I42" s="17"/>
      <c r="J42" s="7"/>
      <c r="K42" s="7"/>
      <c r="L42" s="7"/>
      <c r="M42" s="7"/>
      <c r="N42" s="7"/>
      <c r="O42" s="7"/>
      <c r="P42" s="7"/>
      <c r="Q42" s="7"/>
      <c r="R42" s="7"/>
      <c r="S42" s="7"/>
      <c r="T42" s="7"/>
      <c r="U42" s="7"/>
      <c r="V42" s="7"/>
      <c r="W42" s="7"/>
      <c r="X42" s="7"/>
      <c r="Y42" s="7"/>
      <c r="Z42" s="7"/>
      <c r="AA42" s="7"/>
      <c r="AB42" s="7"/>
      <c r="AC42" s="7"/>
      <c r="AD42" s="7"/>
      <c r="AE42" s="7"/>
      <c r="AF42" s="7"/>
      <c r="AG42" s="7"/>
      <c r="AH42" s="32"/>
    </row>
    <row r="43" spans="1:52" ht="15" customHeight="1">
      <c r="A43" s="31"/>
      <c r="B43" s="104" t="s">
        <v>267</v>
      </c>
      <c r="C43" s="104"/>
      <c r="D43" s="7"/>
      <c r="E43" s="7"/>
      <c r="F43" s="7"/>
      <c r="G43" s="7"/>
      <c r="H43" s="7"/>
      <c r="I43" s="7"/>
      <c r="J43" s="7"/>
      <c r="K43" s="7"/>
      <c r="L43" s="7"/>
      <c r="M43" s="7"/>
      <c r="N43" s="7"/>
      <c r="O43" s="7"/>
      <c r="P43" s="7"/>
      <c r="Q43" s="7"/>
      <c r="R43" s="7"/>
      <c r="S43" s="7"/>
      <c r="T43" s="7"/>
      <c r="U43" s="7"/>
      <c r="V43" s="7"/>
      <c r="W43" s="7"/>
      <c r="X43" s="7"/>
      <c r="Y43" s="77" t="str">
        <f>IF(④再エネ・証書調達!D22="□",IF(OR(⑤再エネ・証書調達!N11="■",⑤再エネ・証書調達!X22="■",⑤再エネ・証書調達!X23="■"),"■","□"),IF(OR(⑥再エネ・証書調達!N14="■",⑥再エネ・証書調達!X21="■",⑥再エネ・証書調達!X22="■"),"■","□"))</f>
        <v>□</v>
      </c>
      <c r="Z43" s="7" t="s">
        <v>97</v>
      </c>
      <c r="AA43" s="7"/>
      <c r="AB43" s="7"/>
      <c r="AC43" s="77" t="str">
        <f>IF(Y43="■","□","■")</f>
        <v>■</v>
      </c>
      <c r="AD43" s="7" t="s">
        <v>99</v>
      </c>
      <c r="AE43" s="7"/>
      <c r="AF43" s="7"/>
      <c r="AG43" s="7"/>
      <c r="AH43" s="32"/>
    </row>
    <row r="44" spans="1:52" ht="15" customHeight="1">
      <c r="A44" s="31"/>
      <c r="B44" s="18" t="s">
        <v>268</v>
      </c>
      <c r="C44" s="18"/>
      <c r="D44" s="7"/>
      <c r="E44" s="7"/>
      <c r="F44" s="7"/>
      <c r="G44" s="7"/>
      <c r="H44" s="7"/>
      <c r="I44" s="7"/>
      <c r="J44" s="7"/>
      <c r="K44" s="7"/>
      <c r="L44" s="7"/>
      <c r="M44" s="7"/>
      <c r="N44" s="7"/>
      <c r="O44" s="7"/>
      <c r="P44" s="7"/>
      <c r="Q44" s="7"/>
      <c r="R44" s="7"/>
      <c r="S44" s="7"/>
      <c r="T44" s="7"/>
      <c r="U44" s="7"/>
      <c r="V44" s="7"/>
      <c r="W44" s="7"/>
      <c r="X44" s="7"/>
      <c r="Y44" s="77" t="str">
        <f>④再エネ・証書調達!AB47</f>
        <v>□</v>
      </c>
      <c r="Z44" s="7" t="s">
        <v>97</v>
      </c>
      <c r="AA44" s="7"/>
      <c r="AB44" s="7"/>
      <c r="AC44" s="77" t="str">
        <f>IF(Y44="■","□","■")</f>
        <v>■</v>
      </c>
      <c r="AD44" s="7" t="s">
        <v>186</v>
      </c>
      <c r="AE44" s="7"/>
      <c r="AF44" s="7"/>
      <c r="AG44" s="7"/>
      <c r="AH44" s="32"/>
    </row>
    <row r="45" spans="1:52" ht="8.1" customHeight="1" thickBot="1">
      <c r="A45" s="31"/>
      <c r="B45" s="7"/>
      <c r="C45" s="17"/>
      <c r="D45" s="17"/>
      <c r="E45" s="17"/>
      <c r="F45" s="17"/>
      <c r="G45" s="17"/>
      <c r="H45" s="17"/>
      <c r="I45" s="17"/>
      <c r="J45" s="7"/>
      <c r="K45" s="7"/>
      <c r="L45" s="7"/>
      <c r="M45" s="7"/>
      <c r="N45" s="7"/>
      <c r="O45" s="7"/>
      <c r="P45" s="7"/>
      <c r="Q45" s="7"/>
      <c r="R45" s="7"/>
      <c r="S45" s="7"/>
      <c r="T45" s="7"/>
      <c r="U45" s="7"/>
      <c r="V45" s="7"/>
      <c r="W45" s="7"/>
      <c r="X45" s="7"/>
      <c r="Y45" s="7"/>
      <c r="Z45" s="7"/>
      <c r="AA45" s="7"/>
      <c r="AB45" s="7"/>
      <c r="AC45" s="7"/>
      <c r="AD45" s="7"/>
      <c r="AE45" s="7"/>
      <c r="AF45" s="7"/>
      <c r="AG45" s="7"/>
      <c r="AH45" s="32"/>
    </row>
    <row r="46" spans="1:52" ht="15" customHeight="1" thickBot="1">
      <c r="A46" s="31"/>
      <c r="B46" s="111" t="s">
        <v>301</v>
      </c>
      <c r="C46" s="111"/>
      <c r="D46" s="111"/>
      <c r="E46" s="111"/>
      <c r="F46" s="111"/>
      <c r="G46" s="111"/>
      <c r="H46" s="111"/>
      <c r="I46" s="111"/>
      <c r="J46" s="111"/>
      <c r="K46" s="111"/>
      <c r="L46" s="111"/>
      <c r="M46" s="111"/>
      <c r="N46" s="111"/>
      <c r="O46" s="111"/>
      <c r="P46" s="7"/>
      <c r="Q46" s="7"/>
      <c r="R46" s="7"/>
      <c r="S46" s="7"/>
      <c r="T46" s="7"/>
      <c r="U46" s="297" t="s">
        <v>187</v>
      </c>
      <c r="V46" s="297"/>
      <c r="W46" s="297"/>
      <c r="X46" s="297"/>
      <c r="Y46" s="297"/>
      <c r="Z46" s="297"/>
      <c r="AA46" s="297"/>
      <c r="AB46" s="7"/>
      <c r="AC46" s="298">
        <f>SUM(Q21,Q26,Q31,W36,L41)</f>
        <v>0</v>
      </c>
      <c r="AD46" s="299"/>
      <c r="AE46" s="299"/>
      <c r="AF46" s="299"/>
      <c r="AG46" s="300"/>
      <c r="AH46" s="32"/>
    </row>
    <row r="47" spans="1:52" ht="8.1" customHeight="1">
      <c r="A47" s="34"/>
      <c r="B47" s="13"/>
      <c r="C47" s="65"/>
      <c r="D47" s="65"/>
      <c r="E47" s="65"/>
      <c r="F47" s="65"/>
      <c r="G47" s="65"/>
      <c r="H47" s="65"/>
      <c r="I47" s="65"/>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35"/>
    </row>
    <row r="48" spans="1:52">
      <c r="A48" s="120" t="s">
        <v>49</v>
      </c>
      <c r="B48" s="67"/>
      <c r="C48" s="68"/>
      <c r="D48" s="69"/>
      <c r="E48" s="69"/>
      <c r="F48" s="69"/>
      <c r="G48" s="69"/>
      <c r="H48" s="69"/>
      <c r="I48" s="69"/>
      <c r="J48" s="69"/>
    </row>
    <row r="49" spans="1:10">
      <c r="A49" s="120" t="s">
        <v>50</v>
      </c>
      <c r="B49" s="67"/>
      <c r="C49" s="68"/>
      <c r="D49" s="69"/>
      <c r="E49" s="69"/>
      <c r="F49" s="69"/>
      <c r="G49" s="69"/>
      <c r="H49" s="69"/>
      <c r="I49" s="69"/>
      <c r="J49" s="69"/>
    </row>
  </sheetData>
  <sheetProtection password="C290" sheet="1" objects="1" scenarios="1"/>
  <mergeCells count="141">
    <mergeCell ref="AK20:AK21"/>
    <mergeCell ref="AL20:AL21"/>
    <mergeCell ref="AK12:AK13"/>
    <mergeCell ref="AL12:AL13"/>
    <mergeCell ref="AM12:AM13"/>
    <mergeCell ref="AK11:AN11"/>
    <mergeCell ref="AN12:AN13"/>
    <mergeCell ref="AS12:AS13"/>
    <mergeCell ref="AT12:AT13"/>
    <mergeCell ref="AR12:AR13"/>
    <mergeCell ref="AR11:AT11"/>
    <mergeCell ref="AL17:AL19"/>
    <mergeCell ref="AM16:AN16"/>
    <mergeCell ref="AO16:AP16"/>
    <mergeCell ref="AP17:AP18"/>
    <mergeCell ref="AQ16:AR16"/>
    <mergeCell ref="BH12:BH13"/>
    <mergeCell ref="BI12:BI13"/>
    <mergeCell ref="BB12:BB13"/>
    <mergeCell ref="AL6:AR6"/>
    <mergeCell ref="AL7:AR7"/>
    <mergeCell ref="AL8:AR8"/>
    <mergeCell ref="AL9:AR9"/>
    <mergeCell ref="AJ12:AJ13"/>
    <mergeCell ref="AV12:AV13"/>
    <mergeCell ref="AU12:AU13"/>
    <mergeCell ref="AW12:AW13"/>
    <mergeCell ref="AX12:AX13"/>
    <mergeCell ref="AY12:AY13"/>
    <mergeCell ref="AZ12:AZ13"/>
    <mergeCell ref="BA12:BA13"/>
    <mergeCell ref="BC12:BC13"/>
    <mergeCell ref="AO11:AQ11"/>
    <mergeCell ref="AO12:AO13"/>
    <mergeCell ref="AQ12:AQ13"/>
    <mergeCell ref="AP12:AP13"/>
    <mergeCell ref="AW11:AY11"/>
    <mergeCell ref="AU11:AV11"/>
    <mergeCell ref="BC11:BD11"/>
    <mergeCell ref="BE11:BF11"/>
    <mergeCell ref="BG11:BH11"/>
    <mergeCell ref="AZ11:BB11"/>
    <mergeCell ref="U46:AA46"/>
    <mergeCell ref="AC46:AG46"/>
    <mergeCell ref="Q31:W31"/>
    <mergeCell ref="W36:AB36"/>
    <mergeCell ref="AC35:AG35"/>
    <mergeCell ref="AC36:AG36"/>
    <mergeCell ref="P35:U35"/>
    <mergeCell ref="P36:U36"/>
    <mergeCell ref="P38:V38"/>
    <mergeCell ref="P39:V39"/>
    <mergeCell ref="P41:V41"/>
    <mergeCell ref="P40:V40"/>
    <mergeCell ref="P28:W28"/>
    <mergeCell ref="AE14:AG14"/>
    <mergeCell ref="AE13:AG13"/>
    <mergeCell ref="AE11:AG11"/>
    <mergeCell ref="BD12:BD13"/>
    <mergeCell ref="BE12:BE13"/>
    <mergeCell ref="BF12:BF13"/>
    <mergeCell ref="BG12:BG13"/>
    <mergeCell ref="AK16:AL16"/>
    <mergeCell ref="AN17:AN18"/>
    <mergeCell ref="L41:O41"/>
    <mergeCell ref="B39:J39"/>
    <mergeCell ref="B36:J36"/>
    <mergeCell ref="B38:J38"/>
    <mergeCell ref="K38:O38"/>
    <mergeCell ref="K36:O36"/>
    <mergeCell ref="B41:J41"/>
    <mergeCell ref="K39:O39"/>
    <mergeCell ref="B40:J40"/>
    <mergeCell ref="K40:O40"/>
    <mergeCell ref="B35:J35"/>
    <mergeCell ref="A1:AH1"/>
    <mergeCell ref="V35:AB35"/>
    <mergeCell ref="B30:J30"/>
    <mergeCell ref="A2:AH2"/>
    <mergeCell ref="K30:O30"/>
    <mergeCell ref="P30:W30"/>
    <mergeCell ref="Y14:AB14"/>
    <mergeCell ref="K35:O35"/>
    <mergeCell ref="P19:T19"/>
    <mergeCell ref="P20:T20"/>
    <mergeCell ref="U20:Y20"/>
    <mergeCell ref="Y11:AB11"/>
    <mergeCell ref="P29:W29"/>
    <mergeCell ref="U21:Y21"/>
    <mergeCell ref="P23:W23"/>
    <mergeCell ref="Q26:W26"/>
    <mergeCell ref="P25:W25"/>
    <mergeCell ref="P24:W24"/>
    <mergeCell ref="B26:O26"/>
    <mergeCell ref="AE3:AF3"/>
    <mergeCell ref="B24:J24"/>
    <mergeCell ref="K24:O24"/>
    <mergeCell ref="B28:J28"/>
    <mergeCell ref="AB3:AC3"/>
    <mergeCell ref="Y3:Z3"/>
    <mergeCell ref="W3:X3"/>
    <mergeCell ref="B23:J23"/>
    <mergeCell ref="K23:O23"/>
    <mergeCell ref="B19:J19"/>
    <mergeCell ref="B20:J20"/>
    <mergeCell ref="B21:O21"/>
    <mergeCell ref="K19:O19"/>
    <mergeCell ref="K20:O20"/>
    <mergeCell ref="U18:Y18"/>
    <mergeCell ref="Q21:T21"/>
    <mergeCell ref="K18:O18"/>
    <mergeCell ref="S13:V13"/>
    <mergeCell ref="P18:T18"/>
    <mergeCell ref="U19:Y19"/>
    <mergeCell ref="Y13:AB13"/>
    <mergeCell ref="B18:J18"/>
    <mergeCell ref="S14:V14"/>
    <mergeCell ref="L4:AG4"/>
    <mergeCell ref="L5:AG5"/>
    <mergeCell ref="L6:AG6"/>
    <mergeCell ref="B29:J29"/>
    <mergeCell ref="B31:O31"/>
    <mergeCell ref="B25:J25"/>
    <mergeCell ref="G8:K8"/>
    <mergeCell ref="B4:F4"/>
    <mergeCell ref="B5:F5"/>
    <mergeCell ref="B6:F6"/>
    <mergeCell ref="B7:F7"/>
    <mergeCell ref="B8:F8"/>
    <mergeCell ref="G4:K4"/>
    <mergeCell ref="G5:K5"/>
    <mergeCell ref="L8:AG8"/>
    <mergeCell ref="Y12:AB12"/>
    <mergeCell ref="K28:O28"/>
    <mergeCell ref="K29:O29"/>
    <mergeCell ref="K25:O25"/>
    <mergeCell ref="L7:AG7"/>
    <mergeCell ref="G6:K6"/>
    <mergeCell ref="G7:K7"/>
    <mergeCell ref="S12:V12"/>
    <mergeCell ref="AE12:AG12"/>
  </mergeCells>
  <phoneticPr fontId="1"/>
  <conditionalFormatting sqref="B36:J36">
    <cfRule type="cellIs" dxfId="10" priority="12" operator="equal">
      <formula>0</formula>
    </cfRule>
  </conditionalFormatting>
  <conditionalFormatting sqref="B39:J40">
    <cfRule type="cellIs" dxfId="9" priority="9" operator="equal">
      <formula>0</formula>
    </cfRule>
  </conditionalFormatting>
  <conditionalFormatting sqref="AE12:AG12">
    <cfRule type="cellIs" dxfId="8" priority="1" operator="equal">
      <formula>""</formula>
    </cfRule>
    <cfRule type="cellIs" dxfId="7" priority="2" operator="equal">
      <formula>100</formula>
    </cfRule>
    <cfRule type="cellIs" dxfId="6" priority="3" operator="greaterThan">
      <formula>100</formula>
    </cfRule>
    <cfRule type="cellIs" dxfId="5" priority="8" operator="lessThan">
      <formula>100</formula>
    </cfRule>
  </conditionalFormatting>
  <conditionalFormatting sqref="AE14:AG14">
    <cfRule type="cellIs" dxfId="4" priority="5" operator="equal">
      <formula>"適合"</formula>
    </cfRule>
    <cfRule type="cellIs" dxfId="3" priority="7" operator="equal">
      <formula>"不適合"</formula>
    </cfRule>
  </conditionalFormatting>
  <dataValidations count="3">
    <dataValidation type="whole" operator="greaterThanOrEqual" allowBlank="1" showInputMessage="1" showErrorMessage="1" sqref="K19:O20 K24">
      <formula1>0</formula1>
    </dataValidation>
    <dataValidation type="whole" allowBlank="1" showInputMessage="1" showErrorMessage="1" sqref="U19:Y20">
      <formula1>0</formula1>
      <formula2>1</formula2>
    </dataValidation>
    <dataValidation operator="greaterThan" allowBlank="1" showInputMessage="1" showErrorMessage="1" sqref="AE12:AG12"/>
  </dataValidations>
  <printOptions horizontalCentered="1"/>
  <pageMargins left="0.35433070866141736" right="0.35433070866141736" top="0.55118110236220474" bottom="0.55118110236220474"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BK42"/>
  <sheetViews>
    <sheetView view="pageBreakPreview" topLeftCell="A4" zoomScale="80" zoomScaleNormal="70" zoomScaleSheetLayoutView="80" workbookViewId="0">
      <selection activeCell="AB12" sqref="AB12:AE12"/>
    </sheetView>
  </sheetViews>
  <sheetFormatPr defaultColWidth="2.625" defaultRowHeight="12"/>
  <cols>
    <col min="1" max="1" width="1.625" style="4" customWidth="1"/>
    <col min="2" max="33" width="2.625" style="4"/>
    <col min="34" max="34" width="1.625" style="4" customWidth="1"/>
    <col min="35" max="37" width="2.625" style="4"/>
    <col min="38" max="38" width="8.625" style="4" customWidth="1"/>
    <col min="39" max="39" width="18" style="4" bestFit="1" customWidth="1"/>
    <col min="40" max="40" width="19" style="4" bestFit="1" customWidth="1"/>
    <col min="41" max="41" width="12.25" style="4" bestFit="1" customWidth="1"/>
    <col min="42" max="42" width="8.625" style="4" customWidth="1"/>
    <col min="43" max="43" width="18" style="4" bestFit="1" customWidth="1"/>
    <col min="44" max="44" width="19" style="4" bestFit="1" customWidth="1"/>
    <col min="45" max="45" width="12.25" style="4" bestFit="1" customWidth="1"/>
    <col min="46" max="16384" width="2.625" style="4"/>
  </cols>
  <sheetData>
    <row r="1" spans="1:63" ht="12" customHeight="1">
      <c r="A1" s="250" t="s">
        <v>256</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row>
    <row r="2" spans="1:63" ht="20.25" customHeight="1">
      <c r="A2" s="376" t="s">
        <v>94</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8"/>
    </row>
    <row r="3" spans="1:63" ht="15" customHeight="1">
      <c r="A3" s="364"/>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6"/>
    </row>
    <row r="4" spans="1:63" s="33" customFormat="1" ht="15" customHeight="1">
      <c r="A4" s="31"/>
      <c r="B4" s="367" t="s">
        <v>84</v>
      </c>
      <c r="C4" s="368"/>
      <c r="D4" s="368"/>
      <c r="E4" s="368"/>
      <c r="F4" s="368"/>
      <c r="G4" s="368"/>
      <c r="H4" s="368"/>
      <c r="I4" s="369"/>
      <c r="J4" s="182" t="s">
        <v>118</v>
      </c>
      <c r="K4" s="214" t="s">
        <v>85</v>
      </c>
      <c r="L4" s="214"/>
      <c r="M4" s="214"/>
      <c r="N4" s="214"/>
      <c r="O4" s="214"/>
      <c r="P4" s="214"/>
      <c r="Q4" s="214"/>
      <c r="R4" s="214"/>
      <c r="S4" s="214"/>
      <c r="T4" s="214"/>
      <c r="U4" s="214"/>
      <c r="V4" s="214"/>
      <c r="W4" s="214"/>
      <c r="X4" s="214"/>
      <c r="Y4" s="214"/>
      <c r="Z4" s="215"/>
      <c r="AA4" s="139" t="str">
        <f>IF(J4="■","□","■")</f>
        <v>■</v>
      </c>
      <c r="AB4" s="214" t="s">
        <v>86</v>
      </c>
      <c r="AC4" s="214"/>
      <c r="AD4" s="214"/>
      <c r="AE4" s="215"/>
      <c r="AF4" s="7"/>
      <c r="AG4" s="7"/>
      <c r="AH4" s="32"/>
      <c r="AL4" s="3"/>
    </row>
    <row r="5" spans="1:63" ht="8.1" customHeight="1">
      <c r="A5" s="27"/>
      <c r="B5" s="9"/>
      <c r="C5" s="15"/>
      <c r="D5" s="15"/>
      <c r="E5" s="15"/>
      <c r="F5" s="15"/>
      <c r="G5" s="15"/>
      <c r="H5" s="15"/>
      <c r="I5" s="15"/>
      <c r="J5" s="9"/>
      <c r="K5" s="9"/>
      <c r="L5" s="9"/>
      <c r="M5" s="9"/>
      <c r="N5" s="9"/>
      <c r="O5" s="9"/>
      <c r="P5" s="9"/>
      <c r="Q5" s="9"/>
      <c r="R5" s="9"/>
      <c r="S5" s="9"/>
      <c r="T5" s="9"/>
      <c r="U5" s="9"/>
      <c r="V5" s="9"/>
      <c r="W5" s="9"/>
      <c r="X5" s="9"/>
      <c r="Y5" s="9"/>
      <c r="Z5" s="9"/>
      <c r="AA5" s="9"/>
      <c r="AB5" s="9"/>
      <c r="AC5" s="9"/>
      <c r="AD5" s="9"/>
      <c r="AE5" s="9"/>
      <c r="AF5" s="9"/>
      <c r="AG5" s="9"/>
      <c r="AH5" s="28"/>
    </row>
    <row r="6" spans="1:63" ht="15" customHeight="1">
      <c r="A6" s="27"/>
      <c r="B6" s="81" t="s">
        <v>215</v>
      </c>
      <c r="C6" s="8"/>
      <c r="D6" s="8"/>
      <c r="E6" s="8"/>
      <c r="F6" s="8"/>
      <c r="G6" s="8"/>
      <c r="H6" s="8"/>
      <c r="I6" s="8"/>
      <c r="J6" s="7"/>
      <c r="K6" s="7"/>
      <c r="L6" s="7"/>
      <c r="M6" s="7"/>
      <c r="N6" s="7"/>
      <c r="O6" s="7"/>
      <c r="P6" s="7"/>
      <c r="Q6" s="7"/>
      <c r="R6" s="7"/>
      <c r="S6" s="7"/>
      <c r="T6" s="7"/>
      <c r="U6" s="7"/>
      <c r="V6" s="7"/>
      <c r="W6" s="7"/>
      <c r="X6" s="7"/>
      <c r="Y6" s="7"/>
      <c r="Z6" s="7"/>
      <c r="AA6" s="7"/>
      <c r="AB6" s="7"/>
      <c r="AC6" s="7"/>
      <c r="AD6" s="7"/>
      <c r="AE6" s="7"/>
      <c r="AF6" s="7"/>
      <c r="AG6" s="7"/>
      <c r="AH6" s="32"/>
    </row>
    <row r="7" spans="1:63" ht="15" customHeight="1" thickBot="1">
      <c r="A7" s="27"/>
      <c r="B7" s="11" t="s">
        <v>216</v>
      </c>
      <c r="C7" s="8"/>
      <c r="D7" s="8"/>
      <c r="E7" s="8"/>
      <c r="F7" s="8"/>
      <c r="G7" s="8"/>
      <c r="H7" s="8"/>
      <c r="I7" s="8"/>
      <c r="J7" s="7"/>
      <c r="K7" s="7"/>
      <c r="L7" s="7"/>
      <c r="M7" s="7"/>
      <c r="N7" s="7"/>
      <c r="O7" s="7"/>
      <c r="P7" s="7"/>
      <c r="Q7" s="7"/>
      <c r="R7" s="7"/>
      <c r="S7" s="7"/>
      <c r="T7" s="7"/>
      <c r="U7" s="7"/>
      <c r="V7" s="7"/>
      <c r="W7" s="7"/>
      <c r="X7" s="7"/>
      <c r="Y7" s="7"/>
      <c r="Z7" s="7"/>
      <c r="AA7" s="7"/>
      <c r="AB7" s="7"/>
      <c r="AC7" s="7"/>
      <c r="AD7" s="7"/>
      <c r="AE7" s="7"/>
      <c r="AF7" s="7"/>
      <c r="AG7" s="7"/>
      <c r="AH7" s="32"/>
      <c r="AL7" s="4" t="s">
        <v>171</v>
      </c>
    </row>
    <row r="8" spans="1:63" ht="15" customHeight="1">
      <c r="A8" s="27"/>
      <c r="B8" s="7" t="s">
        <v>87</v>
      </c>
      <c r="C8" s="8"/>
      <c r="D8" s="8"/>
      <c r="E8" s="8"/>
      <c r="F8" s="8"/>
      <c r="G8" s="8"/>
      <c r="H8" s="8"/>
      <c r="I8" s="8"/>
      <c r="J8" s="7"/>
      <c r="K8" s="7"/>
      <c r="L8" s="7"/>
      <c r="M8" s="7"/>
      <c r="N8" s="7"/>
      <c r="O8" s="7"/>
      <c r="P8" s="7"/>
      <c r="Q8" s="7"/>
      <c r="R8" s="7"/>
      <c r="S8" s="7"/>
      <c r="T8" s="7"/>
      <c r="U8" s="7"/>
      <c r="V8" s="7"/>
      <c r="W8" s="7"/>
      <c r="X8" s="7"/>
      <c r="Y8" s="7"/>
      <c r="Z8" s="7"/>
      <c r="AA8" s="114" t="s">
        <v>23</v>
      </c>
      <c r="AB8" s="370"/>
      <c r="AC8" s="358"/>
      <c r="AD8" s="358"/>
      <c r="AE8" s="359"/>
      <c r="AF8" s="7" t="s">
        <v>22</v>
      </c>
      <c r="AG8" s="7"/>
      <c r="AH8" s="32"/>
      <c r="AL8" s="335" t="s">
        <v>174</v>
      </c>
      <c r="AM8" s="336"/>
      <c r="AN8" s="336"/>
      <c r="AO8" s="336"/>
      <c r="AP8" s="335" t="s">
        <v>169</v>
      </c>
      <c r="AQ8" s="336"/>
      <c r="AR8" s="336"/>
      <c r="AS8" s="337"/>
    </row>
    <row r="9" spans="1:63" ht="15" customHeight="1">
      <c r="A9" s="27"/>
      <c r="B9" s="7" t="s">
        <v>251</v>
      </c>
      <c r="C9" s="8"/>
      <c r="D9" s="8"/>
      <c r="E9" s="8"/>
      <c r="F9" s="8"/>
      <c r="G9" s="8"/>
      <c r="H9" s="8"/>
      <c r="I9" s="8"/>
      <c r="J9" s="7"/>
      <c r="K9" s="7"/>
      <c r="L9" s="93" t="s">
        <v>252</v>
      </c>
      <c r="M9" s="7"/>
      <c r="N9" s="7"/>
      <c r="O9" s="7"/>
      <c r="P9" s="7"/>
      <c r="Q9" s="7"/>
      <c r="R9" s="7"/>
      <c r="S9" s="7"/>
      <c r="T9" s="7"/>
      <c r="U9" s="7"/>
      <c r="V9" s="7"/>
      <c r="W9" s="7"/>
      <c r="X9" s="7"/>
      <c r="Y9" s="7"/>
      <c r="Z9" s="7"/>
      <c r="AA9" s="114" t="s">
        <v>24</v>
      </c>
      <c r="AB9" s="338">
        <f>ROUNDDOWN(AB8*0.05,2)</f>
        <v>0</v>
      </c>
      <c r="AC9" s="339"/>
      <c r="AD9" s="339"/>
      <c r="AE9" s="340"/>
      <c r="AF9" s="7" t="s">
        <v>22</v>
      </c>
      <c r="AG9" s="7"/>
      <c r="AH9" s="32"/>
      <c r="AL9" s="25" t="s">
        <v>170</v>
      </c>
      <c r="AM9" s="22" t="s">
        <v>172</v>
      </c>
      <c r="AN9" s="25" t="s">
        <v>173</v>
      </c>
      <c r="AO9" s="25" t="s">
        <v>175</v>
      </c>
      <c r="AP9" s="25" t="s">
        <v>170</v>
      </c>
      <c r="AQ9" s="25" t="s">
        <v>172</v>
      </c>
      <c r="AR9" s="25" t="s">
        <v>173</v>
      </c>
      <c r="AS9" s="25" t="s">
        <v>175</v>
      </c>
    </row>
    <row r="10" spans="1:63" ht="15" customHeight="1">
      <c r="A10" s="27"/>
      <c r="B10" s="11" t="s">
        <v>299</v>
      </c>
      <c r="C10" s="8"/>
      <c r="D10" s="8"/>
      <c r="E10" s="8"/>
      <c r="F10" s="8"/>
      <c r="G10" s="8"/>
      <c r="H10" s="8"/>
      <c r="I10" s="8"/>
      <c r="J10" s="7"/>
      <c r="K10" s="7"/>
      <c r="L10" s="7"/>
      <c r="M10" s="7"/>
      <c r="N10" s="7"/>
      <c r="O10" s="7"/>
      <c r="P10" s="7"/>
      <c r="Q10" s="7"/>
      <c r="R10" s="7"/>
      <c r="S10" s="7"/>
      <c r="T10" s="7"/>
      <c r="U10" s="7"/>
      <c r="V10" s="7"/>
      <c r="W10" s="7"/>
      <c r="X10" s="7"/>
      <c r="Y10" s="7"/>
      <c r="AA10" s="8" t="s">
        <v>298</v>
      </c>
      <c r="AB10" s="341"/>
      <c r="AC10" s="342"/>
      <c r="AD10" s="342"/>
      <c r="AE10" s="343"/>
      <c r="AF10" s="7" t="s">
        <v>22</v>
      </c>
      <c r="AG10" s="7"/>
      <c r="AH10" s="32"/>
      <c r="AL10" s="25" t="s">
        <v>167</v>
      </c>
      <c r="AM10" s="57">
        <v>6</v>
      </c>
      <c r="AN10" s="46">
        <v>12</v>
      </c>
      <c r="AO10" s="46">
        <v>24</v>
      </c>
      <c r="AP10" s="25" t="s">
        <v>167</v>
      </c>
      <c r="AQ10" s="46">
        <v>3</v>
      </c>
      <c r="AR10" s="46">
        <v>6</v>
      </c>
      <c r="AS10" s="46">
        <v>12</v>
      </c>
    </row>
    <row r="11" spans="1:63" ht="15" customHeight="1">
      <c r="A11" s="27"/>
      <c r="B11" s="14"/>
      <c r="C11" s="8"/>
      <c r="D11" s="8"/>
      <c r="E11" s="8"/>
      <c r="F11" s="8"/>
      <c r="G11" s="8"/>
      <c r="H11" s="8"/>
      <c r="I11" s="8"/>
      <c r="J11" s="7"/>
      <c r="K11" s="7"/>
      <c r="L11" s="7"/>
      <c r="M11" s="7"/>
      <c r="N11" s="7"/>
      <c r="O11" s="7"/>
      <c r="P11" s="7"/>
      <c r="Q11" s="7"/>
      <c r="R11" s="7"/>
      <c r="S11" s="7"/>
      <c r="T11" s="7"/>
      <c r="U11" s="7"/>
      <c r="V11" s="7"/>
      <c r="W11" s="7"/>
      <c r="X11" s="7"/>
      <c r="Y11" s="7"/>
      <c r="Z11" s="105" t="s">
        <v>276</v>
      </c>
      <c r="AA11" s="115" t="s">
        <v>31</v>
      </c>
      <c r="AB11" s="382" t="str">
        <f>IF(J4="■",IF(AND(2000&lt;=AB10,AB10&lt;5000),VLOOKUP(AL10,AL8:AO11,2,FALSE),IF(AND(5000&lt;=AB10,AB10&lt;10000),VLOOKUP(AL10,AL8:AO11,3,FALSE),IF(AB10&gt;=10000,VLOOKUP(AL10,AL8:AO11,4,FALSE),""))),IF(AND(2000&lt;=AB10,AB10&lt;5000),VLOOKUP(AP10,AP8:AS11,2,FALSE),IF(AND(5000&lt;=AB10,AB10&lt;10000),VLOOKUP(AP10,AP8:AS11,3,FALSE),IF(AB10&gt;=10000,VLOOKUP(AP10,AP8:AS11,4,FALSE),""))))</f>
        <v/>
      </c>
      <c r="AC11" s="383"/>
      <c r="AD11" s="383"/>
      <c r="AE11" s="384"/>
      <c r="AF11" s="7" t="s">
        <v>9</v>
      </c>
      <c r="AG11" s="7"/>
      <c r="AH11" s="32"/>
      <c r="AL11" s="25" t="s">
        <v>168</v>
      </c>
      <c r="AM11" s="57">
        <v>18</v>
      </c>
      <c r="AN11" s="46">
        <v>36</v>
      </c>
      <c r="AO11" s="46">
        <v>45</v>
      </c>
      <c r="AP11" s="25" t="s">
        <v>168</v>
      </c>
      <c r="AQ11" s="46">
        <v>9</v>
      </c>
      <c r="AR11" s="46">
        <v>18</v>
      </c>
      <c r="AS11" s="46">
        <v>36</v>
      </c>
    </row>
    <row r="12" spans="1:63" ht="15" customHeight="1" thickBot="1">
      <c r="A12" s="27"/>
      <c r="B12" s="7"/>
      <c r="C12" s="8"/>
      <c r="D12" s="8"/>
      <c r="E12" s="8"/>
      <c r="F12" s="8"/>
      <c r="G12" s="8"/>
      <c r="H12" s="8"/>
      <c r="I12" s="8"/>
      <c r="J12" s="7"/>
      <c r="K12" s="7"/>
      <c r="L12" s="7"/>
      <c r="M12" s="7"/>
      <c r="N12" s="7"/>
      <c r="O12" s="7"/>
      <c r="P12" s="7"/>
      <c r="Q12" s="7"/>
      <c r="R12" s="7"/>
      <c r="S12" s="7"/>
      <c r="T12" s="7"/>
      <c r="U12" s="7"/>
      <c r="V12" s="7"/>
      <c r="W12" s="7"/>
      <c r="X12" s="7"/>
      <c r="Y12" s="7"/>
      <c r="Z12" s="105" t="s">
        <v>277</v>
      </c>
      <c r="AA12" s="115" t="s">
        <v>33</v>
      </c>
      <c r="AB12" s="344" t="str">
        <f>IF(J4="■",IF(AND(2000&lt;=AB10,AB10&lt;5000),VLOOKUP(AL11,AL8:AO11,2,FALSE),IF(AND(5000&lt;=AB10,AB10&lt;10000),VLOOKUP(AL11,AL8:AO11,3,FALSE),IF(AB10&gt;=10000,VLOOKUP(AL11,AL8:AO11,4,FALSE),""))),IF(AND(2000&lt;=AB10,AB10&lt;5000),VLOOKUP(AP11,AP8:AS11,2,FALSE),IF(AND(5000&lt;=AB10,AB10&lt;10000),VLOOKUP(AP11,AP8:AS11,3,FALSE),IF(AB10&gt;=10000,VLOOKUP(AP11,AP8:AS11,4,FALSE),""))))</f>
        <v/>
      </c>
      <c r="AC12" s="345"/>
      <c r="AD12" s="345"/>
      <c r="AE12" s="346"/>
      <c r="AF12" s="7" t="s">
        <v>9</v>
      </c>
      <c r="AG12" s="7"/>
      <c r="AH12" s="32"/>
    </row>
    <row r="13" spans="1:63" ht="8.1" customHeight="1">
      <c r="A13" s="27"/>
      <c r="B13" s="9"/>
      <c r="C13" s="15"/>
      <c r="D13" s="15"/>
      <c r="E13" s="15"/>
      <c r="F13" s="15"/>
      <c r="G13" s="15"/>
      <c r="H13" s="15"/>
      <c r="I13" s="15"/>
      <c r="J13" s="9"/>
      <c r="K13" s="9"/>
      <c r="L13" s="9"/>
      <c r="M13" s="9"/>
      <c r="N13" s="9"/>
      <c r="O13" s="9"/>
      <c r="P13" s="9"/>
      <c r="Q13" s="9"/>
      <c r="R13" s="9"/>
      <c r="S13" s="9"/>
      <c r="T13" s="9"/>
      <c r="U13" s="9"/>
      <c r="V13" s="9"/>
      <c r="W13" s="9"/>
      <c r="X13" s="9"/>
      <c r="Y13" s="9"/>
      <c r="Z13" s="9"/>
      <c r="AA13" s="9"/>
      <c r="AB13" s="9"/>
      <c r="AC13" s="9"/>
      <c r="AD13" s="9"/>
      <c r="AE13" s="9"/>
      <c r="AF13" s="9"/>
      <c r="AG13" s="9"/>
      <c r="AH13" s="28"/>
    </row>
    <row r="14" spans="1:63" ht="15" customHeight="1" thickBot="1">
      <c r="A14" s="31"/>
      <c r="B14" s="7" t="s">
        <v>88</v>
      </c>
      <c r="C14" s="8"/>
      <c r="D14" s="8"/>
      <c r="E14" s="8"/>
      <c r="F14" s="8"/>
      <c r="G14" s="8"/>
      <c r="H14" s="8"/>
      <c r="I14" s="8"/>
      <c r="J14" s="7"/>
      <c r="K14" s="7"/>
      <c r="L14" s="7"/>
      <c r="M14" s="7"/>
      <c r="N14" s="7"/>
      <c r="O14" s="7"/>
      <c r="P14" s="7"/>
      <c r="Q14" s="7"/>
      <c r="R14" s="7"/>
      <c r="S14" s="7"/>
      <c r="T14" s="7"/>
      <c r="U14" s="7"/>
      <c r="V14" s="7"/>
      <c r="W14" s="7"/>
      <c r="X14" s="7"/>
      <c r="Y14" s="7"/>
      <c r="Z14" s="7"/>
      <c r="AA14" s="8"/>
      <c r="AB14" s="8"/>
      <c r="AC14" s="8"/>
      <c r="AD14" s="8"/>
      <c r="AE14" s="8"/>
      <c r="AF14" s="7"/>
      <c r="AG14" s="7"/>
      <c r="AH14" s="32"/>
    </row>
    <row r="15" spans="1:63" ht="30" customHeight="1">
      <c r="A15" s="31"/>
      <c r="B15" s="373" t="s">
        <v>217</v>
      </c>
      <c r="C15" s="374"/>
      <c r="D15" s="374"/>
      <c r="E15" s="374"/>
      <c r="F15" s="374"/>
      <c r="G15" s="374"/>
      <c r="H15" s="374"/>
      <c r="I15" s="374"/>
      <c r="J15" s="374"/>
      <c r="K15" s="374"/>
      <c r="L15" s="374"/>
      <c r="M15" s="374"/>
      <c r="N15" s="374"/>
      <c r="O15" s="374"/>
      <c r="P15" s="374"/>
      <c r="Q15" s="374"/>
      <c r="R15" s="374"/>
      <c r="S15" s="374"/>
      <c r="T15" s="374"/>
      <c r="U15" s="374"/>
      <c r="V15" s="374"/>
      <c r="W15" s="374"/>
      <c r="X15" s="374"/>
      <c r="Y15" s="374"/>
      <c r="Z15" s="374"/>
      <c r="AA15" s="375"/>
      <c r="AB15" s="357"/>
      <c r="AC15" s="358"/>
      <c r="AD15" s="358"/>
      <c r="AE15" s="359"/>
      <c r="AF15" s="7" t="s">
        <v>22</v>
      </c>
      <c r="AG15" s="7"/>
      <c r="AH15" s="32"/>
      <c r="AL15" s="373" t="s">
        <v>217</v>
      </c>
      <c r="AM15" s="374"/>
      <c r="AN15" s="374"/>
      <c r="AO15" s="374"/>
      <c r="AP15" s="374"/>
      <c r="AQ15" s="391"/>
      <c r="AR15" s="145"/>
      <c r="AS15" s="23"/>
      <c r="AT15" s="23"/>
      <c r="AU15" s="23"/>
      <c r="AV15" s="23"/>
      <c r="AW15" s="23"/>
      <c r="AX15" s="23"/>
      <c r="AY15" s="23"/>
      <c r="AZ15" s="23"/>
      <c r="BA15" s="23"/>
      <c r="BB15" s="23"/>
      <c r="BC15" s="23"/>
      <c r="BD15" s="23"/>
      <c r="BE15" s="23"/>
      <c r="BF15" s="23"/>
      <c r="BG15" s="23"/>
      <c r="BH15" s="23"/>
      <c r="BI15" s="23"/>
      <c r="BJ15" s="23"/>
      <c r="BK15" s="23"/>
    </row>
    <row r="16" spans="1:63" ht="15" customHeight="1">
      <c r="A16" s="31"/>
      <c r="B16" s="361" t="s">
        <v>70</v>
      </c>
      <c r="C16" s="362"/>
      <c r="D16" s="362"/>
      <c r="E16" s="362"/>
      <c r="F16" s="362"/>
      <c r="G16" s="362"/>
      <c r="H16" s="362"/>
      <c r="I16" s="362"/>
      <c r="J16" s="362"/>
      <c r="K16" s="362"/>
      <c r="L16" s="362"/>
      <c r="M16" s="362"/>
      <c r="N16" s="362"/>
      <c r="O16" s="362"/>
      <c r="P16" s="362"/>
      <c r="Q16" s="362"/>
      <c r="R16" s="362"/>
      <c r="S16" s="362"/>
      <c r="T16" s="362"/>
      <c r="U16" s="362"/>
      <c r="V16" s="362"/>
      <c r="W16" s="362"/>
      <c r="X16" s="362"/>
      <c r="Y16" s="362"/>
      <c r="Z16" s="362"/>
      <c r="AA16" s="363"/>
      <c r="AB16" s="360"/>
      <c r="AC16" s="342"/>
      <c r="AD16" s="342"/>
      <c r="AE16" s="343"/>
      <c r="AF16" s="7" t="s">
        <v>22</v>
      </c>
      <c r="AG16" s="7"/>
      <c r="AH16" s="32"/>
      <c r="AL16" s="361" t="s">
        <v>70</v>
      </c>
      <c r="AM16" s="362"/>
      <c r="AN16" s="362"/>
      <c r="AO16" s="362"/>
      <c r="AP16" s="362"/>
      <c r="AQ16" s="387"/>
      <c r="AR16" s="145"/>
      <c r="AS16" s="23"/>
      <c r="AT16" s="23"/>
      <c r="AU16" s="23"/>
      <c r="AV16" s="23"/>
      <c r="AW16" s="23"/>
      <c r="AX16" s="23"/>
      <c r="AY16" s="23"/>
      <c r="AZ16" s="23"/>
      <c r="BA16" s="23"/>
      <c r="BB16" s="23"/>
      <c r="BC16" s="23"/>
      <c r="BD16" s="23"/>
      <c r="BE16" s="23"/>
      <c r="BF16" s="23"/>
      <c r="BG16" s="23"/>
      <c r="BH16" s="23"/>
      <c r="BI16" s="23"/>
      <c r="BJ16" s="23"/>
      <c r="BK16" s="23"/>
    </row>
    <row r="17" spans="1:63" ht="25.7" customHeight="1">
      <c r="A17" s="31"/>
      <c r="B17" s="361" t="s">
        <v>71</v>
      </c>
      <c r="C17" s="362"/>
      <c r="D17" s="362"/>
      <c r="E17" s="362"/>
      <c r="F17" s="362"/>
      <c r="G17" s="362"/>
      <c r="H17" s="362"/>
      <c r="I17" s="362"/>
      <c r="J17" s="362"/>
      <c r="K17" s="362"/>
      <c r="L17" s="362"/>
      <c r="M17" s="362"/>
      <c r="N17" s="362"/>
      <c r="O17" s="362"/>
      <c r="P17" s="362"/>
      <c r="Q17" s="362"/>
      <c r="R17" s="362"/>
      <c r="S17" s="362"/>
      <c r="T17" s="362"/>
      <c r="U17" s="362"/>
      <c r="V17" s="362"/>
      <c r="W17" s="362"/>
      <c r="X17" s="362"/>
      <c r="Y17" s="362"/>
      <c r="Z17" s="362"/>
      <c r="AA17" s="363"/>
      <c r="AB17" s="360"/>
      <c r="AC17" s="342"/>
      <c r="AD17" s="342"/>
      <c r="AE17" s="343"/>
      <c r="AF17" s="7" t="s">
        <v>22</v>
      </c>
      <c r="AG17" s="7"/>
      <c r="AH17" s="32"/>
      <c r="AL17" s="361" t="s">
        <v>71</v>
      </c>
      <c r="AM17" s="362"/>
      <c r="AN17" s="362"/>
      <c r="AO17" s="362"/>
      <c r="AP17" s="362"/>
      <c r="AQ17" s="387"/>
      <c r="AR17" s="145"/>
      <c r="AS17" s="23"/>
      <c r="AT17" s="23"/>
      <c r="AU17" s="23"/>
      <c r="AV17" s="23"/>
      <c r="AW17" s="23"/>
      <c r="AX17" s="23"/>
      <c r="AY17" s="23"/>
      <c r="AZ17" s="23"/>
      <c r="BA17" s="23"/>
      <c r="BB17" s="23"/>
      <c r="BC17" s="23"/>
      <c r="BD17" s="23"/>
      <c r="BE17" s="23"/>
      <c r="BF17" s="23"/>
      <c r="BG17" s="23"/>
      <c r="BH17" s="23"/>
      <c r="BI17" s="23"/>
      <c r="BJ17" s="23"/>
      <c r="BK17" s="23"/>
    </row>
    <row r="18" spans="1:63" ht="27" customHeight="1">
      <c r="A18" s="31"/>
      <c r="B18" s="361" t="s">
        <v>72</v>
      </c>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3"/>
      <c r="AB18" s="360"/>
      <c r="AC18" s="342"/>
      <c r="AD18" s="342"/>
      <c r="AE18" s="343"/>
      <c r="AF18" s="7" t="s">
        <v>22</v>
      </c>
      <c r="AG18" s="7"/>
      <c r="AH18" s="32"/>
      <c r="AL18" s="361" t="s">
        <v>72</v>
      </c>
      <c r="AM18" s="362"/>
      <c r="AN18" s="362"/>
      <c r="AO18" s="362"/>
      <c r="AP18" s="362"/>
      <c r="AQ18" s="387"/>
      <c r="AR18" s="146"/>
      <c r="AS18" s="147"/>
      <c r="AT18" s="147"/>
      <c r="AU18" s="147"/>
      <c r="AV18" s="147"/>
      <c r="AW18" s="147"/>
      <c r="AX18" s="147"/>
      <c r="AY18" s="147"/>
      <c r="AZ18" s="147"/>
      <c r="BA18" s="147"/>
      <c r="BB18" s="147"/>
      <c r="BC18" s="147"/>
      <c r="BD18" s="147"/>
      <c r="BE18" s="147"/>
      <c r="BF18" s="147"/>
      <c r="BG18" s="147"/>
      <c r="BH18" s="147"/>
      <c r="BI18" s="147"/>
      <c r="BJ18" s="147"/>
      <c r="BK18" s="147"/>
    </row>
    <row r="19" spans="1:63" ht="31.7" customHeight="1">
      <c r="A19" s="31"/>
      <c r="B19" s="361" t="s">
        <v>73</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3"/>
      <c r="AB19" s="360"/>
      <c r="AC19" s="342"/>
      <c r="AD19" s="342"/>
      <c r="AE19" s="343"/>
      <c r="AF19" s="7" t="s">
        <v>22</v>
      </c>
      <c r="AG19" s="7"/>
      <c r="AH19" s="32"/>
      <c r="AL19" s="361" t="s">
        <v>73</v>
      </c>
      <c r="AM19" s="362"/>
      <c r="AN19" s="362"/>
      <c r="AO19" s="362"/>
      <c r="AP19" s="362"/>
      <c r="AQ19" s="387"/>
      <c r="AR19" s="145"/>
      <c r="AS19" s="23"/>
      <c r="AT19" s="23"/>
      <c r="AU19" s="23"/>
      <c r="AV19" s="23"/>
      <c r="AW19" s="23"/>
      <c r="AX19" s="23"/>
      <c r="AY19" s="23"/>
      <c r="AZ19" s="23"/>
      <c r="BA19" s="23"/>
      <c r="BB19" s="23"/>
      <c r="BC19" s="23"/>
      <c r="BD19" s="23"/>
      <c r="BE19" s="23"/>
      <c r="BF19" s="23"/>
      <c r="BG19" s="23"/>
      <c r="BH19" s="23"/>
      <c r="BI19" s="23"/>
      <c r="BJ19" s="23"/>
      <c r="BK19" s="23"/>
    </row>
    <row r="20" spans="1:63" ht="30" customHeight="1">
      <c r="A20" s="31"/>
      <c r="B20" s="361" t="s">
        <v>321</v>
      </c>
      <c r="C20" s="362"/>
      <c r="D20" s="362"/>
      <c r="E20" s="362"/>
      <c r="F20" s="362"/>
      <c r="G20" s="362"/>
      <c r="H20" s="362"/>
      <c r="I20" s="362"/>
      <c r="J20" s="362"/>
      <c r="K20" s="362"/>
      <c r="L20" s="362"/>
      <c r="M20" s="362"/>
      <c r="N20" s="362"/>
      <c r="O20" s="362"/>
      <c r="P20" s="362"/>
      <c r="Q20" s="362"/>
      <c r="R20" s="362"/>
      <c r="S20" s="362"/>
      <c r="T20" s="362"/>
      <c r="U20" s="362"/>
      <c r="V20" s="362"/>
      <c r="W20" s="362"/>
      <c r="X20" s="362"/>
      <c r="Y20" s="362"/>
      <c r="Z20" s="362"/>
      <c r="AA20" s="363"/>
      <c r="AB20" s="360"/>
      <c r="AC20" s="342"/>
      <c r="AD20" s="342"/>
      <c r="AE20" s="343"/>
      <c r="AF20" s="7" t="s">
        <v>22</v>
      </c>
      <c r="AG20" s="7"/>
      <c r="AH20" s="32"/>
      <c r="AL20" s="361" t="s">
        <v>321</v>
      </c>
      <c r="AM20" s="362"/>
      <c r="AN20" s="362"/>
      <c r="AO20" s="362"/>
      <c r="AP20" s="362"/>
      <c r="AQ20" s="387"/>
      <c r="AR20" s="145"/>
      <c r="AS20" s="23"/>
      <c r="AT20" s="23"/>
      <c r="AU20" s="23"/>
      <c r="AV20" s="23"/>
      <c r="AW20" s="23"/>
      <c r="AX20" s="23"/>
      <c r="AY20" s="23"/>
      <c r="AZ20" s="23"/>
      <c r="BA20" s="23"/>
      <c r="BB20" s="23"/>
      <c r="BC20" s="23"/>
      <c r="BD20" s="23"/>
      <c r="BE20" s="23"/>
      <c r="BF20" s="23"/>
      <c r="BG20" s="23"/>
      <c r="BH20" s="23"/>
      <c r="BI20" s="23"/>
      <c r="BJ20" s="23"/>
      <c r="BK20" s="23"/>
    </row>
    <row r="21" spans="1:63" ht="15" customHeight="1" thickBot="1">
      <c r="A21" s="31"/>
      <c r="B21" s="371" t="s">
        <v>218</v>
      </c>
      <c r="C21" s="372"/>
      <c r="D21" s="372"/>
      <c r="E21" s="372"/>
      <c r="F21" s="372"/>
      <c r="G21" s="372"/>
      <c r="H21" s="372"/>
      <c r="I21" s="372"/>
      <c r="J21" s="90"/>
      <c r="K21" s="90"/>
      <c r="L21" s="90"/>
      <c r="M21" s="90"/>
      <c r="N21" s="90"/>
      <c r="O21" s="90"/>
      <c r="P21" s="90"/>
      <c r="Q21" s="90"/>
      <c r="R21" s="90"/>
      <c r="S21" s="90"/>
      <c r="T21" s="90"/>
      <c r="U21" s="90"/>
      <c r="V21" s="90"/>
      <c r="W21" s="90"/>
      <c r="X21" s="90"/>
      <c r="Y21" s="90"/>
      <c r="Z21" s="90"/>
      <c r="AA21" s="91"/>
      <c r="AB21" s="360"/>
      <c r="AC21" s="342"/>
      <c r="AD21" s="342"/>
      <c r="AE21" s="343"/>
      <c r="AF21" s="7" t="s">
        <v>22</v>
      </c>
      <c r="AG21" s="7"/>
      <c r="AH21" s="32"/>
      <c r="AL21" s="388" t="s">
        <v>218</v>
      </c>
      <c r="AM21" s="389"/>
      <c r="AN21" s="389"/>
      <c r="AO21" s="389"/>
      <c r="AP21" s="389"/>
      <c r="AQ21" s="390"/>
      <c r="AR21" s="148"/>
      <c r="AS21" s="97"/>
      <c r="AT21" s="97"/>
      <c r="AU21" s="97"/>
      <c r="AV21" s="97"/>
      <c r="AW21" s="97"/>
      <c r="AX21" s="97"/>
      <c r="AY21" s="97"/>
      <c r="AZ21" s="97"/>
      <c r="BA21" s="97"/>
      <c r="BB21" s="97"/>
      <c r="BC21" s="97"/>
      <c r="BD21" s="97"/>
      <c r="BE21" s="97"/>
      <c r="BF21" s="97"/>
      <c r="BG21" s="97"/>
      <c r="BH21" s="97"/>
      <c r="BI21" s="97"/>
      <c r="BJ21" s="97"/>
      <c r="BK21" s="97"/>
    </row>
    <row r="22" spans="1:63" ht="15" customHeight="1" thickBot="1">
      <c r="A22" s="31"/>
      <c r="B22" s="7"/>
      <c r="C22" s="8"/>
      <c r="D22" s="8"/>
      <c r="E22" s="8"/>
      <c r="F22" s="8"/>
      <c r="G22" s="8"/>
      <c r="H22" s="8"/>
      <c r="I22" s="8"/>
      <c r="J22" s="347" t="s">
        <v>26</v>
      </c>
      <c r="K22" s="348"/>
      <c r="L22" s="348"/>
      <c r="M22" s="348"/>
      <c r="N22" s="348"/>
      <c r="O22" s="348"/>
      <c r="P22" s="348"/>
      <c r="Q22" s="348"/>
      <c r="R22" s="348"/>
      <c r="S22" s="348"/>
      <c r="T22" s="348"/>
      <c r="U22" s="348"/>
      <c r="V22" s="348"/>
      <c r="W22" s="348"/>
      <c r="X22" s="348"/>
      <c r="Y22" s="78"/>
      <c r="Z22" s="78"/>
      <c r="AA22" s="116" t="s">
        <v>278</v>
      </c>
      <c r="AB22" s="351">
        <f>SUM(AB15:AE21)</f>
        <v>0</v>
      </c>
      <c r="AC22" s="352"/>
      <c r="AD22" s="352"/>
      <c r="AE22" s="353"/>
      <c r="AF22" s="7" t="s">
        <v>22</v>
      </c>
      <c r="AG22" s="7"/>
      <c r="AH22" s="32"/>
    </row>
    <row r="23" spans="1:63" ht="15" customHeight="1">
      <c r="A23" s="31"/>
      <c r="B23" s="7"/>
      <c r="C23" s="8"/>
      <c r="D23" s="8"/>
      <c r="E23" s="8"/>
      <c r="F23" s="8"/>
      <c r="G23" s="8"/>
      <c r="H23" s="8"/>
      <c r="I23" s="8"/>
      <c r="J23" s="349" t="s">
        <v>89</v>
      </c>
      <c r="K23" s="350"/>
      <c r="L23" s="350"/>
      <c r="M23" s="350"/>
      <c r="N23" s="350"/>
      <c r="O23" s="350"/>
      <c r="P23" s="350"/>
      <c r="Q23" s="350"/>
      <c r="R23" s="350"/>
      <c r="S23" s="350"/>
      <c r="T23" s="350"/>
      <c r="U23" s="350"/>
      <c r="V23" s="350"/>
      <c r="W23" s="350"/>
      <c r="X23" s="350"/>
      <c r="Y23" s="40"/>
      <c r="Z23" s="40"/>
      <c r="AA23" s="117" t="s">
        <v>279</v>
      </c>
      <c r="AB23" s="354">
        <f>AB8</f>
        <v>0</v>
      </c>
      <c r="AC23" s="355"/>
      <c r="AD23" s="355"/>
      <c r="AE23" s="356"/>
      <c r="AF23" s="7" t="s">
        <v>22</v>
      </c>
      <c r="AG23" s="7"/>
      <c r="AH23" s="32"/>
    </row>
    <row r="24" spans="1:63" ht="15" customHeight="1" thickBot="1">
      <c r="A24" s="31"/>
      <c r="B24" s="7"/>
      <c r="C24" s="8"/>
      <c r="D24" s="8"/>
      <c r="E24" s="8"/>
      <c r="F24" s="8"/>
      <c r="G24" s="8"/>
      <c r="H24" s="8"/>
      <c r="I24" s="8"/>
      <c r="J24" s="347" t="s">
        <v>219</v>
      </c>
      <c r="K24" s="348"/>
      <c r="L24" s="348"/>
      <c r="M24" s="348"/>
      <c r="N24" s="348"/>
      <c r="O24" s="348"/>
      <c r="P24" s="348"/>
      <c r="Q24" s="348"/>
      <c r="R24" s="348"/>
      <c r="S24" s="92" t="s">
        <v>221</v>
      </c>
      <c r="T24" s="92" t="s">
        <v>222</v>
      </c>
      <c r="U24" s="92" t="s">
        <v>223</v>
      </c>
      <c r="V24" s="92" t="s">
        <v>224</v>
      </c>
      <c r="W24" s="92" t="s">
        <v>225</v>
      </c>
      <c r="X24" s="92"/>
      <c r="Y24" s="92"/>
      <c r="Z24" s="92"/>
      <c r="AA24" s="118" t="s">
        <v>280</v>
      </c>
      <c r="AB24" s="351">
        <f>AB23-AB22</f>
        <v>0</v>
      </c>
      <c r="AC24" s="352"/>
      <c r="AD24" s="352"/>
      <c r="AE24" s="353"/>
      <c r="AF24" s="7" t="s">
        <v>22</v>
      </c>
      <c r="AG24" s="7"/>
      <c r="AH24" s="32"/>
    </row>
    <row r="25" spans="1:63" ht="8.1" customHeight="1">
      <c r="A25" s="27"/>
      <c r="B25" s="9"/>
      <c r="C25" s="15"/>
      <c r="D25" s="15"/>
      <c r="E25" s="15"/>
      <c r="F25" s="15"/>
      <c r="G25" s="15"/>
      <c r="H25" s="15"/>
      <c r="I25" s="15"/>
      <c r="J25" s="9"/>
      <c r="K25" s="9"/>
      <c r="L25" s="9"/>
      <c r="M25" s="9"/>
      <c r="N25" s="9"/>
      <c r="O25" s="9"/>
      <c r="P25" s="9"/>
      <c r="Q25" s="9"/>
      <c r="R25" s="9"/>
      <c r="S25" s="9"/>
      <c r="T25" s="9"/>
      <c r="U25" s="9"/>
      <c r="V25" s="9"/>
      <c r="W25" s="9"/>
      <c r="X25" s="9"/>
      <c r="Y25" s="9"/>
      <c r="Z25" s="9"/>
      <c r="AA25" s="9"/>
      <c r="AB25" s="9"/>
      <c r="AC25" s="9"/>
      <c r="AD25" s="9"/>
      <c r="AE25" s="9"/>
      <c r="AF25" s="9"/>
      <c r="AG25" s="9"/>
      <c r="AH25" s="28"/>
    </row>
    <row r="26" spans="1:63" ht="15" customHeight="1">
      <c r="A26" s="31"/>
      <c r="B26" s="6" t="s">
        <v>220</v>
      </c>
      <c r="C26" s="87"/>
      <c r="D26" s="87"/>
      <c r="E26" s="87"/>
      <c r="F26" s="87"/>
      <c r="G26" s="87"/>
      <c r="H26" s="87"/>
      <c r="I26" s="87"/>
      <c r="J26" s="6"/>
      <c r="K26" s="6"/>
      <c r="L26" s="7"/>
      <c r="M26" s="7"/>
      <c r="N26" s="7"/>
      <c r="O26" s="7"/>
      <c r="P26" s="7"/>
      <c r="Q26" s="7"/>
      <c r="R26" s="7"/>
      <c r="S26" s="7"/>
      <c r="T26" s="7"/>
      <c r="U26" s="7"/>
      <c r="V26" s="7"/>
      <c r="W26" s="7"/>
      <c r="X26" s="7"/>
      <c r="Y26" s="7"/>
      <c r="Z26" s="7"/>
      <c r="AA26" s="8"/>
      <c r="AB26" s="8"/>
      <c r="AC26" s="8"/>
      <c r="AD26" s="8"/>
      <c r="AE26" s="8"/>
      <c r="AF26" s="7"/>
      <c r="AG26" s="7"/>
      <c r="AH26" s="32"/>
    </row>
    <row r="27" spans="1:63" ht="15" customHeight="1">
      <c r="A27" s="31"/>
      <c r="B27" s="6" t="s">
        <v>27</v>
      </c>
      <c r="C27" s="8"/>
      <c r="D27" s="8"/>
      <c r="E27" s="8"/>
      <c r="F27" s="8"/>
      <c r="G27" s="8"/>
      <c r="H27" s="8"/>
      <c r="I27" s="8"/>
      <c r="J27" s="7"/>
      <c r="K27" s="7"/>
      <c r="L27" s="7"/>
      <c r="M27" s="7"/>
      <c r="N27" s="7"/>
      <c r="O27" s="7"/>
      <c r="P27" s="7"/>
      <c r="Q27" s="7"/>
      <c r="R27" s="7"/>
      <c r="S27" s="7"/>
      <c r="T27" s="7"/>
      <c r="U27" s="7"/>
      <c r="V27" s="7"/>
      <c r="W27" s="7"/>
      <c r="X27" s="7"/>
      <c r="Y27" s="7"/>
      <c r="Z27" s="7"/>
      <c r="AA27" s="115" t="s">
        <v>28</v>
      </c>
      <c r="AB27" s="379">
        <f>IF(AB9-AB24&gt;0,AB24,AB9)</f>
        <v>0</v>
      </c>
      <c r="AC27" s="380"/>
      <c r="AD27" s="380"/>
      <c r="AE27" s="381"/>
      <c r="AF27" s="7" t="s">
        <v>22</v>
      </c>
      <c r="AG27" s="7"/>
      <c r="AH27" s="32"/>
    </row>
    <row r="28" spans="1:63" ht="15" customHeight="1">
      <c r="A28" s="31"/>
      <c r="B28" s="6" t="s">
        <v>253</v>
      </c>
      <c r="C28" s="8"/>
      <c r="D28" s="8"/>
      <c r="E28" s="8"/>
      <c r="F28" s="8"/>
      <c r="G28" s="8"/>
      <c r="H28" s="8"/>
      <c r="I28" s="8"/>
      <c r="J28" s="7"/>
      <c r="K28" s="7"/>
      <c r="L28" s="94" t="s">
        <v>250</v>
      </c>
      <c r="M28" s="7"/>
      <c r="N28" s="7"/>
      <c r="O28" s="7"/>
      <c r="P28" s="7"/>
      <c r="Q28" s="7"/>
      <c r="R28" s="7"/>
      <c r="S28" s="7"/>
      <c r="T28" s="7"/>
      <c r="U28" s="7"/>
      <c r="V28" s="7"/>
      <c r="W28" s="7"/>
      <c r="X28" s="7"/>
      <c r="Y28" s="7"/>
      <c r="Z28" s="7"/>
      <c r="AA28" s="115" t="s">
        <v>29</v>
      </c>
      <c r="AB28" s="385">
        <f>ROUNDDOWN(AB27*0.15,0)</f>
        <v>0</v>
      </c>
      <c r="AC28" s="383"/>
      <c r="AD28" s="383"/>
      <c r="AE28" s="386"/>
      <c r="AF28" s="7" t="s">
        <v>9</v>
      </c>
      <c r="AG28" s="7"/>
      <c r="AH28" s="32"/>
    </row>
    <row r="29" spans="1:63" ht="15" customHeight="1">
      <c r="A29" s="31"/>
      <c r="B29" s="6" t="s">
        <v>30</v>
      </c>
      <c r="C29" s="8"/>
      <c r="D29" s="8"/>
      <c r="E29" s="8"/>
      <c r="F29" s="8"/>
      <c r="G29" s="8"/>
      <c r="H29" s="8"/>
      <c r="I29" s="8"/>
      <c r="J29" s="7"/>
      <c r="K29" s="7"/>
      <c r="L29" s="7"/>
      <c r="M29" s="7"/>
      <c r="N29" s="7"/>
      <c r="O29" s="7"/>
      <c r="P29" s="7"/>
      <c r="Q29" s="7"/>
      <c r="R29" s="7"/>
      <c r="S29" s="7"/>
      <c r="T29" s="7"/>
      <c r="U29" s="7"/>
      <c r="V29" s="7"/>
      <c r="W29" s="7"/>
      <c r="X29" s="7"/>
      <c r="Y29" s="7"/>
      <c r="Z29" s="7"/>
      <c r="AA29" s="115" t="s">
        <v>31</v>
      </c>
      <c r="AB29" s="385" t="str">
        <f>AB11</f>
        <v/>
      </c>
      <c r="AC29" s="383"/>
      <c r="AD29" s="383"/>
      <c r="AE29" s="386"/>
      <c r="AF29" s="7" t="s">
        <v>9</v>
      </c>
      <c r="AG29" s="7"/>
      <c r="AH29" s="32"/>
    </row>
    <row r="30" spans="1:63" ht="15" customHeight="1">
      <c r="A30" s="31"/>
      <c r="B30" s="6" t="s">
        <v>32</v>
      </c>
      <c r="C30" s="8"/>
      <c r="D30" s="8"/>
      <c r="E30" s="8"/>
      <c r="F30" s="8"/>
      <c r="G30" s="8"/>
      <c r="H30" s="8"/>
      <c r="I30" s="8"/>
      <c r="J30" s="7"/>
      <c r="K30" s="7"/>
      <c r="L30" s="7"/>
      <c r="M30" s="7"/>
      <c r="N30" s="7"/>
      <c r="O30" s="7"/>
      <c r="P30" s="7"/>
      <c r="Q30" s="7"/>
      <c r="R30" s="7"/>
      <c r="S30" s="7"/>
      <c r="T30" s="7"/>
      <c r="U30" s="7"/>
      <c r="V30" s="7"/>
      <c r="W30" s="7"/>
      <c r="X30" s="7"/>
      <c r="Y30" s="7"/>
      <c r="Z30" s="7"/>
      <c r="AA30" s="115" t="s">
        <v>33</v>
      </c>
      <c r="AB30" s="385" t="str">
        <f>AB12</f>
        <v/>
      </c>
      <c r="AC30" s="383"/>
      <c r="AD30" s="383"/>
      <c r="AE30" s="386"/>
      <c r="AF30" s="7" t="s">
        <v>9</v>
      </c>
      <c r="AG30" s="7"/>
      <c r="AH30" s="32"/>
    </row>
    <row r="31" spans="1:63" ht="15" customHeight="1">
      <c r="A31" s="31"/>
      <c r="B31" s="71" t="s">
        <v>25</v>
      </c>
      <c r="C31" s="70"/>
      <c r="D31" s="8"/>
      <c r="E31" s="8"/>
      <c r="F31" s="8"/>
      <c r="G31" s="7" t="s">
        <v>35</v>
      </c>
      <c r="H31" s="8"/>
      <c r="I31" s="8"/>
      <c r="J31" s="7"/>
      <c r="K31" s="7"/>
      <c r="L31" s="7"/>
      <c r="M31" s="7"/>
      <c r="N31" s="7"/>
      <c r="O31" s="7"/>
      <c r="P31" s="7"/>
      <c r="Q31" s="7"/>
      <c r="R31" s="7"/>
      <c r="S31" s="7"/>
      <c r="T31" s="7"/>
      <c r="U31" s="7"/>
      <c r="V31" s="7"/>
      <c r="W31" s="7"/>
      <c r="X31" s="7"/>
      <c r="Y31" s="7"/>
      <c r="Z31" s="7"/>
      <c r="AA31" s="115" t="s">
        <v>34</v>
      </c>
      <c r="AB31" s="385" t="str">
        <f>IF(AB28&lt;AB29,AB29,IF(AB28&gt;AB30,AB30,AB28))</f>
        <v/>
      </c>
      <c r="AC31" s="383"/>
      <c r="AD31" s="383"/>
      <c r="AE31" s="386"/>
      <c r="AF31" s="7" t="s">
        <v>9</v>
      </c>
      <c r="AG31" s="7"/>
      <c r="AH31" s="32"/>
    </row>
    <row r="32" spans="1:63" ht="8.1" customHeight="1">
      <c r="A32" s="27"/>
      <c r="B32" s="9"/>
      <c r="C32" s="15"/>
      <c r="D32" s="15"/>
      <c r="E32" s="15"/>
      <c r="F32" s="15"/>
      <c r="G32" s="15"/>
      <c r="H32" s="15"/>
      <c r="I32" s="15"/>
      <c r="J32" s="9"/>
      <c r="K32" s="9"/>
      <c r="L32" s="9"/>
      <c r="M32" s="9"/>
      <c r="N32" s="9"/>
      <c r="O32" s="9"/>
      <c r="P32" s="9"/>
      <c r="Q32" s="9"/>
      <c r="R32" s="9"/>
      <c r="S32" s="9"/>
      <c r="T32" s="9"/>
      <c r="U32" s="9"/>
      <c r="V32" s="9"/>
      <c r="W32" s="9"/>
      <c r="X32" s="9"/>
      <c r="Y32" s="9"/>
      <c r="Z32" s="9"/>
      <c r="AA32" s="9"/>
      <c r="AB32" s="9"/>
      <c r="AC32" s="9"/>
      <c r="AD32" s="9"/>
      <c r="AE32" s="9"/>
      <c r="AF32" s="9"/>
      <c r="AG32" s="9"/>
      <c r="AH32" s="28"/>
    </row>
    <row r="33" spans="1:37" ht="15" customHeight="1">
      <c r="A33" s="31"/>
      <c r="B33" s="37" t="s">
        <v>36</v>
      </c>
      <c r="C33" s="36"/>
      <c r="D33" s="8"/>
      <c r="E33" s="8"/>
      <c r="F33" s="8"/>
      <c r="G33" s="8"/>
      <c r="H33" s="8"/>
      <c r="I33" s="8"/>
      <c r="J33" s="7"/>
      <c r="K33" s="7"/>
      <c r="L33" s="7"/>
      <c r="M33" s="7"/>
      <c r="N33" s="7"/>
      <c r="O33" s="7"/>
      <c r="P33" s="7"/>
      <c r="Q33" s="7"/>
      <c r="R33" s="7"/>
      <c r="S33" s="7"/>
      <c r="T33" s="7"/>
      <c r="U33" s="7"/>
      <c r="V33" s="7"/>
      <c r="W33" s="7"/>
      <c r="X33" s="7"/>
      <c r="Y33" s="7"/>
      <c r="Z33" s="7"/>
      <c r="AA33" s="8"/>
      <c r="AB33" s="231" t="str">
        <f>IFERROR(AB31*1000,"")</f>
        <v/>
      </c>
      <c r="AC33" s="232"/>
      <c r="AD33" s="232"/>
      <c r="AE33" s="233"/>
      <c r="AF33" s="7" t="s">
        <v>10</v>
      </c>
      <c r="AG33" s="7"/>
      <c r="AH33" s="32"/>
    </row>
    <row r="34" spans="1:37" ht="15" customHeight="1">
      <c r="A34" s="31"/>
      <c r="B34" s="37" t="s">
        <v>243</v>
      </c>
      <c r="C34" s="36"/>
      <c r="D34" s="8"/>
      <c r="E34" s="8"/>
      <c r="F34" s="8"/>
      <c r="G34" s="8"/>
      <c r="H34" s="8"/>
      <c r="I34" s="8"/>
      <c r="J34" s="7"/>
      <c r="K34" s="7"/>
      <c r="L34" s="7"/>
      <c r="M34" s="7"/>
      <c r="N34" s="7"/>
      <c r="O34" s="7"/>
      <c r="P34" s="7"/>
      <c r="Q34" s="7"/>
      <c r="R34" s="7"/>
      <c r="S34" s="7"/>
      <c r="T34" s="7"/>
      <c r="U34" s="7"/>
      <c r="V34" s="7"/>
      <c r="W34" s="7"/>
      <c r="X34" s="7"/>
      <c r="Y34" s="7"/>
      <c r="Z34" s="7"/>
      <c r="AA34" s="8"/>
      <c r="AB34" s="231" t="str">
        <f>IFERROR(AB31*3600,"")</f>
        <v/>
      </c>
      <c r="AC34" s="232"/>
      <c r="AD34" s="232"/>
      <c r="AE34" s="233"/>
      <c r="AF34" s="7" t="s">
        <v>90</v>
      </c>
      <c r="AG34" s="7"/>
      <c r="AH34" s="32"/>
    </row>
    <row r="35" spans="1:37" ht="15" customHeight="1">
      <c r="A35" s="31"/>
      <c r="B35" s="7"/>
      <c r="C35" s="8"/>
      <c r="D35" s="8"/>
      <c r="E35" s="8"/>
      <c r="F35" s="8"/>
      <c r="G35" s="8"/>
      <c r="H35" s="8"/>
      <c r="I35" s="8"/>
      <c r="J35" s="7"/>
      <c r="K35" s="7"/>
      <c r="L35" s="7"/>
      <c r="M35" s="7"/>
      <c r="N35" s="7"/>
      <c r="O35" s="7"/>
      <c r="P35" s="7"/>
      <c r="Q35" s="7"/>
      <c r="R35" s="7"/>
      <c r="S35" s="7"/>
      <c r="T35" s="7"/>
      <c r="U35" s="7"/>
      <c r="V35" s="7"/>
      <c r="W35" s="7"/>
      <c r="X35" s="7"/>
      <c r="Y35" s="7"/>
      <c r="Z35" s="7"/>
      <c r="AA35" s="8"/>
      <c r="AB35" s="8"/>
      <c r="AC35" s="8"/>
      <c r="AD35" s="8"/>
      <c r="AE35" s="8"/>
      <c r="AF35" s="7"/>
      <c r="AG35" s="7"/>
      <c r="AH35" s="32"/>
    </row>
    <row r="36" spans="1:37" ht="15" customHeight="1">
      <c r="A36" s="31"/>
      <c r="B36" s="6" t="s">
        <v>226</v>
      </c>
      <c r="C36" s="89"/>
      <c r="D36" s="89"/>
      <c r="E36" s="89"/>
      <c r="F36" s="89"/>
      <c r="G36" s="89"/>
      <c r="H36" s="89"/>
      <c r="I36" s="89"/>
      <c r="J36" s="6"/>
      <c r="K36" s="7"/>
      <c r="L36" s="7"/>
      <c r="M36" s="7"/>
      <c r="N36" s="7"/>
      <c r="O36" s="7"/>
      <c r="P36" s="7"/>
      <c r="Q36" s="7"/>
      <c r="R36" s="7"/>
      <c r="S36" s="7"/>
      <c r="T36" s="7"/>
      <c r="U36" s="7"/>
      <c r="V36" s="7"/>
      <c r="W36" s="7"/>
      <c r="X36" s="7"/>
      <c r="Y36" s="7"/>
      <c r="Z36" s="7"/>
      <c r="AA36" s="8"/>
      <c r="AB36" s="8"/>
      <c r="AC36" s="8"/>
      <c r="AD36" s="8"/>
      <c r="AE36" s="8"/>
      <c r="AF36" s="7"/>
      <c r="AG36" s="7"/>
      <c r="AH36" s="32"/>
    </row>
    <row r="37" spans="1:37" ht="15" customHeight="1">
      <c r="A37" s="31"/>
      <c r="B37" s="6"/>
      <c r="C37" s="183" t="s">
        <v>118</v>
      </c>
      <c r="D37" s="2" t="s">
        <v>227</v>
      </c>
      <c r="E37" s="8"/>
      <c r="F37" s="8"/>
      <c r="G37" s="8"/>
      <c r="H37" s="8"/>
      <c r="I37" s="8"/>
      <c r="J37" s="7"/>
      <c r="K37" s="7"/>
      <c r="L37" s="7"/>
      <c r="M37" s="7"/>
      <c r="N37" s="7"/>
      <c r="O37" s="7"/>
      <c r="P37" s="7"/>
      <c r="Q37" s="7"/>
      <c r="R37" s="7"/>
      <c r="S37" s="183" t="s">
        <v>118</v>
      </c>
      <c r="T37" s="7" t="s">
        <v>92</v>
      </c>
      <c r="V37" s="7"/>
      <c r="W37" s="7"/>
      <c r="X37" s="7"/>
      <c r="Y37" s="7"/>
      <c r="Z37" s="7"/>
      <c r="AA37" s="8"/>
      <c r="AB37" s="8"/>
      <c r="AC37" s="8"/>
      <c r="AD37" s="8"/>
      <c r="AE37" s="8"/>
      <c r="AF37" s="7"/>
      <c r="AG37" s="7"/>
      <c r="AH37" s="32"/>
      <c r="AJ37" s="4" t="str">
        <f>IF(OR(C38="■",S38="■"),"■","□")</f>
        <v>□</v>
      </c>
      <c r="AK37" s="4" t="s">
        <v>400</v>
      </c>
    </row>
    <row r="38" spans="1:37" ht="15" customHeight="1">
      <c r="A38" s="31"/>
      <c r="B38" s="10"/>
      <c r="C38" s="183" t="s">
        <v>118</v>
      </c>
      <c r="D38" s="2" t="s">
        <v>324</v>
      </c>
      <c r="E38" s="8"/>
      <c r="F38" s="8"/>
      <c r="G38" s="8"/>
      <c r="H38" s="8"/>
      <c r="I38" s="8"/>
      <c r="J38" s="7"/>
      <c r="K38" s="7"/>
      <c r="L38" s="7"/>
      <c r="M38" s="7"/>
      <c r="N38" s="7"/>
      <c r="O38" s="7"/>
      <c r="P38" s="7"/>
      <c r="Q38" s="7"/>
      <c r="R38" s="7"/>
      <c r="S38" s="183" t="s">
        <v>118</v>
      </c>
      <c r="T38" s="7" t="s">
        <v>46</v>
      </c>
      <c r="V38" s="7"/>
      <c r="W38" s="7"/>
      <c r="X38" s="7"/>
      <c r="Y38" s="7"/>
      <c r="Z38" s="7"/>
      <c r="AA38" s="8"/>
      <c r="AB38" s="8"/>
      <c r="AC38" s="8"/>
      <c r="AD38" s="8"/>
      <c r="AE38" s="8"/>
      <c r="AF38" s="7"/>
      <c r="AG38" s="7"/>
      <c r="AH38" s="32"/>
    </row>
    <row r="39" spans="1:37" ht="15" customHeight="1">
      <c r="A39" s="31"/>
      <c r="B39" s="10"/>
      <c r="C39" s="183" t="s">
        <v>118</v>
      </c>
      <c r="D39" s="86" t="s">
        <v>228</v>
      </c>
      <c r="E39" s="87"/>
      <c r="F39" s="87"/>
      <c r="G39" s="87"/>
      <c r="H39" s="87"/>
      <c r="I39" s="87"/>
      <c r="J39" s="6"/>
      <c r="K39" s="6"/>
      <c r="L39" s="6"/>
      <c r="M39" s="6"/>
      <c r="N39" s="6"/>
      <c r="O39" s="6"/>
      <c r="P39" s="6"/>
      <c r="Q39" s="6"/>
      <c r="R39" s="6"/>
      <c r="S39" s="6"/>
      <c r="T39" s="6"/>
      <c r="U39" s="6"/>
      <c r="V39" s="6"/>
      <c r="W39" s="6"/>
      <c r="X39" s="6"/>
      <c r="Y39" s="6"/>
      <c r="Z39" s="6"/>
      <c r="AA39" s="87"/>
      <c r="AB39" s="87"/>
      <c r="AC39" s="8"/>
      <c r="AD39" s="8"/>
      <c r="AE39" s="8"/>
      <c r="AF39" s="7"/>
      <c r="AG39" s="7"/>
      <c r="AH39" s="32"/>
    </row>
    <row r="40" spans="1:37" ht="8.1" customHeight="1">
      <c r="A40" s="29"/>
      <c r="B40" s="19"/>
      <c r="C40" s="1"/>
      <c r="D40" s="1"/>
      <c r="E40" s="1"/>
      <c r="F40" s="1"/>
      <c r="G40" s="1"/>
      <c r="H40" s="1"/>
      <c r="I40" s="1"/>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30"/>
    </row>
    <row r="41" spans="1:37">
      <c r="A41" s="121" t="s">
        <v>49</v>
      </c>
      <c r="B41" s="53"/>
      <c r="C41" s="20"/>
      <c r="D41" s="12"/>
      <c r="E41" s="12"/>
      <c r="F41" s="12"/>
      <c r="G41" s="12"/>
      <c r="H41" s="12"/>
      <c r="I41" s="12"/>
      <c r="J41" s="12"/>
    </row>
    <row r="42" spans="1:37">
      <c r="A42" s="121" t="s">
        <v>50</v>
      </c>
      <c r="B42" s="53"/>
    </row>
  </sheetData>
  <sheetProtection password="C290" sheet="1" objects="1" scenarios="1"/>
  <mergeCells count="47">
    <mergeCell ref="AL15:AQ15"/>
    <mergeCell ref="AL16:AQ16"/>
    <mergeCell ref="AL17:AQ17"/>
    <mergeCell ref="AL18:AQ18"/>
    <mergeCell ref="AL19:AQ19"/>
    <mergeCell ref="AL20:AQ20"/>
    <mergeCell ref="AL21:AQ21"/>
    <mergeCell ref="AB30:AE30"/>
    <mergeCell ref="AB31:AE31"/>
    <mergeCell ref="AB33:AE33"/>
    <mergeCell ref="AB34:AE34"/>
    <mergeCell ref="A2:AH2"/>
    <mergeCell ref="AB27:AE27"/>
    <mergeCell ref="AB24:AE24"/>
    <mergeCell ref="AB17:AE17"/>
    <mergeCell ref="AB18:AE18"/>
    <mergeCell ref="AB19:AE19"/>
    <mergeCell ref="AB20:AE20"/>
    <mergeCell ref="AB21:AE21"/>
    <mergeCell ref="AB11:AE11"/>
    <mergeCell ref="AB28:AE28"/>
    <mergeCell ref="AB29:AE29"/>
    <mergeCell ref="J24:R24"/>
    <mergeCell ref="B16:AA16"/>
    <mergeCell ref="B17:AA17"/>
    <mergeCell ref="B18:AA18"/>
    <mergeCell ref="A1:AH1"/>
    <mergeCell ref="J22:X22"/>
    <mergeCell ref="J23:X23"/>
    <mergeCell ref="AB22:AE22"/>
    <mergeCell ref="AB23:AE23"/>
    <mergeCell ref="AB15:AE15"/>
    <mergeCell ref="AB16:AE16"/>
    <mergeCell ref="B19:AA19"/>
    <mergeCell ref="B20:AA20"/>
    <mergeCell ref="A3:AH3"/>
    <mergeCell ref="B4:I4"/>
    <mergeCell ref="K4:Z4"/>
    <mergeCell ref="AB4:AE4"/>
    <mergeCell ref="AB8:AE8"/>
    <mergeCell ref="B21:I21"/>
    <mergeCell ref="B15:AA15"/>
    <mergeCell ref="AP8:AS8"/>
    <mergeCell ref="AL8:AO8"/>
    <mergeCell ref="AB9:AE9"/>
    <mergeCell ref="AB10:AE10"/>
    <mergeCell ref="AB12:AE12"/>
  </mergeCells>
  <phoneticPr fontId="1"/>
  <dataValidations count="3">
    <dataValidation type="list" allowBlank="1" showInputMessage="1" showErrorMessage="1" sqref="J4 S37:S38 C37:C39">
      <formula1>"■,□"</formula1>
    </dataValidation>
    <dataValidation type="decimal" operator="greaterThanOrEqual" allowBlank="1" showInputMessage="1" showErrorMessage="1" sqref="AB10:AE10">
      <formula1>0.1</formula1>
    </dataValidation>
    <dataValidation type="decimal" operator="greaterThanOrEqual" allowBlank="1" showInputMessage="1" showErrorMessage="1" sqref="AB9:AE9 AB15:AE21">
      <formula1>0</formula1>
    </dataValidation>
  </dataValidations>
  <printOptions horizontalCentered="1"/>
  <pageMargins left="0.35433070866141736" right="0.35433070866141736" top="0.55118110236220474" bottom="0.55118110236220474"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AL49"/>
  <sheetViews>
    <sheetView view="pageBreakPreview" zoomScaleNormal="55" zoomScaleSheetLayoutView="100" workbookViewId="0">
      <selection activeCell="Q32" sqref="Q32:V32"/>
    </sheetView>
  </sheetViews>
  <sheetFormatPr defaultColWidth="2.625" defaultRowHeight="12"/>
  <cols>
    <col min="1" max="1" width="1.625" style="33" customWidth="1"/>
    <col min="2" max="33" width="2.625" style="33"/>
    <col min="34" max="34" width="1.625" style="33" customWidth="1"/>
    <col min="35" max="36" width="2.625" style="33"/>
    <col min="37" max="37" width="10.625" style="33" customWidth="1"/>
    <col min="38" max="16384" width="2.625" style="33"/>
  </cols>
  <sheetData>
    <row r="1" spans="1:34" ht="12" customHeight="1">
      <c r="A1" s="250" t="s">
        <v>256</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row>
    <row r="2" spans="1:34" ht="20.25" customHeight="1">
      <c r="A2" s="252" t="s">
        <v>93</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4"/>
    </row>
    <row r="3" spans="1:34" ht="15" customHeight="1">
      <c r="A3" s="364"/>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6"/>
    </row>
    <row r="4" spans="1:34" ht="15" customHeight="1">
      <c r="A4" s="31"/>
      <c r="B4" s="81" t="s">
        <v>229</v>
      </c>
      <c r="C4" s="191"/>
      <c r="D4" s="191"/>
      <c r="E4" s="191"/>
      <c r="F4" s="191"/>
      <c r="G4" s="191"/>
      <c r="H4" s="191"/>
      <c r="I4" s="191"/>
      <c r="J4" s="190"/>
      <c r="K4" s="187"/>
      <c r="L4" s="187"/>
      <c r="M4" s="187"/>
      <c r="N4" s="187"/>
      <c r="O4" s="187"/>
      <c r="P4" s="187"/>
      <c r="Q4" s="187"/>
      <c r="R4" s="187"/>
      <c r="S4" s="187"/>
      <c r="T4" s="187"/>
      <c r="U4" s="187"/>
      <c r="V4" s="187"/>
      <c r="W4" s="187"/>
      <c r="X4" s="187"/>
      <c r="Y4" s="187"/>
      <c r="Z4" s="187"/>
      <c r="AA4" s="7"/>
      <c r="AB4" s="187"/>
      <c r="AC4" s="187"/>
      <c r="AD4" s="187"/>
      <c r="AE4" s="187"/>
      <c r="AF4" s="7"/>
      <c r="AG4" s="7"/>
      <c r="AH4" s="32"/>
    </row>
    <row r="5" spans="1:34" ht="15" customHeight="1">
      <c r="A5" s="31"/>
      <c r="B5" s="37" t="s">
        <v>230</v>
      </c>
      <c r="C5" s="192"/>
      <c r="D5" s="192"/>
      <c r="E5" s="192"/>
      <c r="F5" s="192"/>
      <c r="G5" s="192"/>
      <c r="H5" s="192"/>
      <c r="I5" s="192"/>
      <c r="J5" s="108"/>
      <c r="K5" s="193"/>
      <c r="L5" s="193"/>
      <c r="M5" s="193"/>
      <c r="N5" s="193"/>
      <c r="O5" s="187"/>
      <c r="P5" s="187"/>
      <c r="Q5" s="187"/>
      <c r="R5" s="187"/>
      <c r="S5" s="187"/>
      <c r="T5" s="187"/>
      <c r="U5" s="187"/>
      <c r="V5" s="187"/>
      <c r="W5" s="187"/>
      <c r="X5" s="187"/>
      <c r="Y5" s="187"/>
      <c r="Z5" s="187"/>
      <c r="AA5" s="7"/>
      <c r="AB5" s="187"/>
      <c r="AC5" s="187"/>
      <c r="AD5" s="187"/>
      <c r="AE5" s="187"/>
      <c r="AF5" s="7"/>
      <c r="AG5" s="7"/>
      <c r="AH5" s="32"/>
    </row>
    <row r="6" spans="1:34" ht="15" customHeight="1">
      <c r="A6" s="31"/>
      <c r="B6" s="6" t="s">
        <v>91</v>
      </c>
      <c r="C6" s="195" t="s">
        <v>118</v>
      </c>
      <c r="D6" s="187" t="s">
        <v>95</v>
      </c>
      <c r="E6" s="191"/>
      <c r="F6" s="191"/>
      <c r="G6" s="191"/>
      <c r="H6" s="191"/>
      <c r="I6" s="191"/>
      <c r="J6" s="190"/>
      <c r="K6" s="187"/>
      <c r="L6" s="187"/>
      <c r="M6" s="187"/>
      <c r="N6" s="187"/>
      <c r="O6" s="195" t="s">
        <v>118</v>
      </c>
      <c r="P6" s="6" t="s">
        <v>233</v>
      </c>
      <c r="Q6" s="193"/>
      <c r="R6" s="193"/>
      <c r="S6" s="193"/>
      <c r="T6" s="193"/>
      <c r="U6" s="193"/>
      <c r="V6" s="193"/>
      <c r="W6" s="193"/>
      <c r="X6" s="193"/>
      <c r="Y6" s="193"/>
      <c r="Z6" s="193"/>
      <c r="AA6" s="6"/>
      <c r="AB6" s="193"/>
      <c r="AC6" s="187"/>
      <c r="AD6" s="187"/>
      <c r="AE6" s="187"/>
      <c r="AF6" s="7"/>
      <c r="AG6" s="7"/>
      <c r="AH6" s="32"/>
    </row>
    <row r="7" spans="1:34" ht="15" customHeight="1">
      <c r="A7" s="31"/>
      <c r="B7" s="191"/>
      <c r="C7" s="195" t="s">
        <v>118</v>
      </c>
      <c r="D7" s="6" t="s">
        <v>232</v>
      </c>
      <c r="E7" s="192"/>
      <c r="F7" s="192"/>
      <c r="G7" s="192"/>
      <c r="H7" s="192"/>
      <c r="I7" s="192"/>
      <c r="J7" s="190"/>
      <c r="K7" s="187"/>
      <c r="L7" s="187"/>
      <c r="M7" s="187"/>
      <c r="N7" s="187"/>
      <c r="O7" s="187"/>
      <c r="P7" s="187"/>
      <c r="Q7" s="187"/>
      <c r="R7" s="187"/>
      <c r="S7" s="187"/>
      <c r="T7" s="187"/>
      <c r="U7" s="187"/>
      <c r="V7" s="187"/>
      <c r="W7" s="187"/>
      <c r="X7" s="187"/>
      <c r="Y7" s="187"/>
      <c r="Z7" s="187"/>
      <c r="AA7" s="7"/>
      <c r="AB7" s="187"/>
      <c r="AC7" s="187"/>
      <c r="AD7" s="187"/>
      <c r="AE7" s="187"/>
      <c r="AF7" s="7"/>
      <c r="AG7" s="7"/>
      <c r="AH7" s="32"/>
    </row>
    <row r="8" spans="1:34" ht="8.1" customHeight="1">
      <c r="A8" s="31"/>
      <c r="B8" s="7"/>
      <c r="C8" s="190"/>
      <c r="D8" s="190"/>
      <c r="E8" s="190"/>
      <c r="F8" s="190"/>
      <c r="G8" s="190"/>
      <c r="H8" s="190"/>
      <c r="I8" s="190"/>
      <c r="J8" s="7"/>
      <c r="K8" s="7"/>
      <c r="L8" s="7"/>
      <c r="M8" s="7"/>
      <c r="N8" s="7"/>
      <c r="O8" s="7"/>
      <c r="P8" s="7"/>
      <c r="Q8" s="7"/>
      <c r="R8" s="7"/>
      <c r="S8" s="7"/>
      <c r="T8" s="7"/>
      <c r="U8" s="7"/>
      <c r="V8" s="7"/>
      <c r="W8" s="7"/>
      <c r="X8" s="7"/>
      <c r="Y8" s="7"/>
      <c r="Z8" s="7"/>
      <c r="AA8" s="7"/>
      <c r="AB8" s="7"/>
      <c r="AC8" s="7"/>
      <c r="AD8" s="7"/>
      <c r="AE8" s="7"/>
      <c r="AF8" s="7"/>
      <c r="AG8" s="7"/>
      <c r="AH8" s="32"/>
    </row>
    <row r="9" spans="1:34" ht="15" customHeight="1">
      <c r="A9" s="31"/>
      <c r="B9" s="7" t="s">
        <v>231</v>
      </c>
      <c r="C9" s="191"/>
      <c r="D9" s="191"/>
      <c r="E9" s="191"/>
      <c r="F9" s="191"/>
      <c r="G9" s="191"/>
      <c r="H9" s="191"/>
      <c r="I9" s="191"/>
      <c r="J9" s="190"/>
      <c r="K9" s="187"/>
      <c r="L9" s="187"/>
      <c r="M9" s="187"/>
      <c r="N9" s="187"/>
      <c r="O9" s="187" t="s">
        <v>96</v>
      </c>
      <c r="P9" s="423" t="s">
        <v>98</v>
      </c>
      <c r="Q9" s="423"/>
      <c r="R9" s="195" t="s">
        <v>118</v>
      </c>
      <c r="S9" s="221" t="s">
        <v>97</v>
      </c>
      <c r="T9" s="221"/>
      <c r="U9" s="77" t="str">
        <f>IF(R9="■","□","■")</f>
        <v>■</v>
      </c>
      <c r="V9" s="221" t="s">
        <v>99</v>
      </c>
      <c r="W9" s="221"/>
      <c r="X9" s="187" t="s">
        <v>100</v>
      </c>
      <c r="Y9" s="187"/>
      <c r="Z9" s="187"/>
      <c r="AA9" s="7"/>
      <c r="AB9" s="187"/>
      <c r="AC9" s="187"/>
      <c r="AD9" s="187"/>
      <c r="AE9" s="187"/>
      <c r="AF9" s="7"/>
      <c r="AG9" s="7"/>
      <c r="AH9" s="32"/>
    </row>
    <row r="10" spans="1:34" ht="15" customHeight="1" thickBot="1">
      <c r="A10" s="31"/>
      <c r="B10" s="7" t="s">
        <v>103</v>
      </c>
      <c r="C10" s="191"/>
      <c r="D10" s="191"/>
      <c r="E10" s="191"/>
      <c r="F10" s="191"/>
      <c r="G10" s="191"/>
      <c r="H10" s="191"/>
      <c r="I10" s="191"/>
      <c r="J10" s="190"/>
      <c r="K10" s="187"/>
      <c r="L10" s="187"/>
      <c r="M10" s="187"/>
      <c r="N10" s="187"/>
      <c r="O10" s="187"/>
      <c r="P10" s="187"/>
      <c r="Q10" s="187"/>
      <c r="R10" s="187"/>
      <c r="S10" s="187"/>
      <c r="T10" s="187"/>
      <c r="U10" s="187"/>
      <c r="V10" s="187"/>
      <c r="W10" s="187"/>
      <c r="X10" s="187"/>
      <c r="Y10" s="187"/>
      <c r="Z10" s="187"/>
      <c r="AA10" s="7"/>
      <c r="AB10" s="187"/>
      <c r="AC10" s="187"/>
      <c r="AD10" s="187"/>
      <c r="AE10" s="187"/>
      <c r="AF10" s="7"/>
      <c r="AG10" s="7"/>
      <c r="AH10" s="32"/>
    </row>
    <row r="11" spans="1:34" ht="30" customHeight="1" thickBot="1">
      <c r="A11" s="31"/>
      <c r="B11" s="38"/>
      <c r="C11" s="208" t="s">
        <v>101</v>
      </c>
      <c r="D11" s="209"/>
      <c r="E11" s="209"/>
      <c r="F11" s="209"/>
      <c r="G11" s="209"/>
      <c r="H11" s="209"/>
      <c r="I11" s="209"/>
      <c r="J11" s="209"/>
      <c r="K11" s="239"/>
      <c r="L11" s="228" t="s">
        <v>191</v>
      </c>
      <c r="M11" s="228"/>
      <c r="N11" s="228"/>
      <c r="O11" s="228"/>
      <c r="P11" s="228"/>
      <c r="Q11" s="228" t="s">
        <v>234</v>
      </c>
      <c r="R11" s="228"/>
      <c r="S11" s="228"/>
      <c r="T11" s="228"/>
      <c r="U11" s="228"/>
      <c r="V11" s="240" t="s">
        <v>38</v>
      </c>
      <c r="W11" s="240"/>
      <c r="X11" s="240"/>
      <c r="Y11" s="240"/>
      <c r="Z11" s="241"/>
      <c r="AA11" s="240" t="s">
        <v>102</v>
      </c>
      <c r="AB11" s="240"/>
      <c r="AC11" s="240"/>
      <c r="AD11" s="240"/>
      <c r="AE11" s="424"/>
      <c r="AF11" s="38"/>
      <c r="AG11" s="38"/>
      <c r="AH11" s="32"/>
    </row>
    <row r="12" spans="1:34" ht="15" customHeight="1" thickBot="1">
      <c r="A12" s="31"/>
      <c r="B12" s="39"/>
      <c r="C12" s="208" t="s">
        <v>37</v>
      </c>
      <c r="D12" s="209"/>
      <c r="E12" s="209"/>
      <c r="F12" s="209"/>
      <c r="G12" s="209"/>
      <c r="H12" s="209"/>
      <c r="I12" s="209"/>
      <c r="J12" s="209"/>
      <c r="K12" s="239"/>
      <c r="L12" s="432"/>
      <c r="M12" s="432"/>
      <c r="N12" s="432"/>
      <c r="O12" s="432"/>
      <c r="P12" s="432"/>
      <c r="Q12" s="286">
        <f>L12*1000</f>
        <v>0</v>
      </c>
      <c r="R12" s="286"/>
      <c r="S12" s="286"/>
      <c r="T12" s="286"/>
      <c r="U12" s="286"/>
      <c r="V12" s="425"/>
      <c r="W12" s="425"/>
      <c r="X12" s="425"/>
      <c r="Y12" s="425"/>
      <c r="Z12" s="433"/>
      <c r="AA12" s="425"/>
      <c r="AB12" s="425"/>
      <c r="AC12" s="425"/>
      <c r="AD12" s="425"/>
      <c r="AE12" s="426"/>
      <c r="AF12" s="39"/>
      <c r="AG12" s="39"/>
      <c r="AH12" s="32"/>
    </row>
    <row r="13" spans="1:34" ht="15" customHeight="1" thickBot="1">
      <c r="A13" s="31"/>
      <c r="B13" s="7" t="s">
        <v>104</v>
      </c>
      <c r="C13" s="191"/>
      <c r="D13" s="191"/>
      <c r="E13" s="191"/>
      <c r="F13" s="191"/>
      <c r="G13" s="191"/>
      <c r="H13" s="191"/>
      <c r="I13" s="191"/>
      <c r="J13" s="190"/>
      <c r="K13" s="187"/>
      <c r="L13" s="187"/>
      <c r="M13" s="187"/>
      <c r="N13" s="187"/>
      <c r="O13" s="187"/>
      <c r="P13" s="187"/>
      <c r="Q13" s="187"/>
      <c r="R13" s="187"/>
      <c r="S13" s="187"/>
      <c r="T13" s="187"/>
      <c r="U13" s="187"/>
      <c r="V13" s="187"/>
      <c r="W13" s="187"/>
      <c r="X13" s="187"/>
      <c r="Y13" s="187"/>
      <c r="Z13" s="187"/>
      <c r="AA13" s="7"/>
      <c r="AB13" s="187"/>
      <c r="AC13" s="187"/>
      <c r="AD13" s="187"/>
      <c r="AE13" s="187"/>
      <c r="AF13" s="7"/>
      <c r="AG13" s="7"/>
      <c r="AH13" s="32"/>
    </row>
    <row r="14" spans="1:34" ht="30" customHeight="1" thickBot="1">
      <c r="A14" s="31"/>
      <c r="B14" s="187"/>
      <c r="C14" s="208" t="s">
        <v>101</v>
      </c>
      <c r="D14" s="209"/>
      <c r="E14" s="209"/>
      <c r="F14" s="209"/>
      <c r="G14" s="209"/>
      <c r="H14" s="209"/>
      <c r="I14" s="209"/>
      <c r="J14" s="209"/>
      <c r="K14" s="239"/>
      <c r="L14" s="228" t="s">
        <v>11</v>
      </c>
      <c r="M14" s="228"/>
      <c r="N14" s="228"/>
      <c r="O14" s="228"/>
      <c r="P14" s="228"/>
      <c r="Q14" s="228" t="s">
        <v>234</v>
      </c>
      <c r="R14" s="228"/>
      <c r="S14" s="228"/>
      <c r="T14" s="228"/>
      <c r="U14" s="228"/>
      <c r="V14" s="429" t="s">
        <v>38</v>
      </c>
      <c r="W14" s="429"/>
      <c r="X14" s="429"/>
      <c r="Y14" s="429"/>
      <c r="Z14" s="430"/>
      <c r="AA14" s="429" t="s">
        <v>102</v>
      </c>
      <c r="AB14" s="429"/>
      <c r="AC14" s="429"/>
      <c r="AD14" s="429"/>
      <c r="AE14" s="431"/>
      <c r="AF14" s="7"/>
      <c r="AG14" s="7"/>
      <c r="AH14" s="32"/>
    </row>
    <row r="15" spans="1:34" ht="15" customHeight="1">
      <c r="A15" s="31"/>
      <c r="B15" s="187"/>
      <c r="C15" s="404" t="s">
        <v>105</v>
      </c>
      <c r="D15" s="405"/>
      <c r="E15" s="405"/>
      <c r="F15" s="405"/>
      <c r="G15" s="405"/>
      <c r="H15" s="405"/>
      <c r="I15" s="405"/>
      <c r="J15" s="405"/>
      <c r="K15" s="405"/>
      <c r="L15" s="434">
        <f>ROUNDDOWN(Q15/1000,3)</f>
        <v>0</v>
      </c>
      <c r="M15" s="434"/>
      <c r="N15" s="434"/>
      <c r="O15" s="434"/>
      <c r="P15" s="434"/>
      <c r="Q15" s="435"/>
      <c r="R15" s="435"/>
      <c r="S15" s="435"/>
      <c r="T15" s="435"/>
      <c r="U15" s="435"/>
      <c r="V15" s="427"/>
      <c r="W15" s="427"/>
      <c r="X15" s="427"/>
      <c r="Y15" s="427"/>
      <c r="Z15" s="427"/>
      <c r="AA15" s="427"/>
      <c r="AB15" s="427"/>
      <c r="AC15" s="427"/>
      <c r="AD15" s="427"/>
      <c r="AE15" s="428"/>
      <c r="AF15" s="7"/>
      <c r="AG15" s="7"/>
      <c r="AH15" s="32"/>
    </row>
    <row r="16" spans="1:34" ht="15" customHeight="1">
      <c r="A16" s="31"/>
      <c r="B16" s="187"/>
      <c r="C16" s="415" t="s">
        <v>106</v>
      </c>
      <c r="D16" s="326"/>
      <c r="E16" s="326"/>
      <c r="F16" s="326"/>
      <c r="G16" s="326"/>
      <c r="H16" s="326"/>
      <c r="I16" s="326"/>
      <c r="J16" s="326"/>
      <c r="K16" s="326"/>
      <c r="L16" s="438">
        <f t="shared" ref="L16:L19" si="0">ROUNDDOWN(Q16/1000,3)</f>
        <v>0</v>
      </c>
      <c r="M16" s="438"/>
      <c r="N16" s="438"/>
      <c r="O16" s="438"/>
      <c r="P16" s="438"/>
      <c r="Q16" s="439"/>
      <c r="R16" s="439"/>
      <c r="S16" s="439"/>
      <c r="T16" s="439"/>
      <c r="U16" s="439"/>
      <c r="V16" s="436"/>
      <c r="W16" s="436"/>
      <c r="X16" s="436"/>
      <c r="Y16" s="436"/>
      <c r="Z16" s="436"/>
      <c r="AA16" s="436"/>
      <c r="AB16" s="436"/>
      <c r="AC16" s="436"/>
      <c r="AD16" s="436"/>
      <c r="AE16" s="437"/>
      <c r="AF16" s="7"/>
      <c r="AG16" s="7"/>
      <c r="AH16" s="32"/>
    </row>
    <row r="17" spans="1:34" ht="15" customHeight="1">
      <c r="A17" s="31"/>
      <c r="B17" s="187"/>
      <c r="C17" s="415" t="s">
        <v>107</v>
      </c>
      <c r="D17" s="326"/>
      <c r="E17" s="326"/>
      <c r="F17" s="326"/>
      <c r="G17" s="326"/>
      <c r="H17" s="326"/>
      <c r="I17" s="326"/>
      <c r="J17" s="326"/>
      <c r="K17" s="326"/>
      <c r="L17" s="438">
        <f t="shared" si="0"/>
        <v>0</v>
      </c>
      <c r="M17" s="438"/>
      <c r="N17" s="438"/>
      <c r="O17" s="438"/>
      <c r="P17" s="438"/>
      <c r="Q17" s="439"/>
      <c r="R17" s="439"/>
      <c r="S17" s="439"/>
      <c r="T17" s="439"/>
      <c r="U17" s="439"/>
      <c r="V17" s="436"/>
      <c r="W17" s="436"/>
      <c r="X17" s="436"/>
      <c r="Y17" s="436"/>
      <c r="Z17" s="436"/>
      <c r="AA17" s="436"/>
      <c r="AB17" s="436"/>
      <c r="AC17" s="436"/>
      <c r="AD17" s="436"/>
      <c r="AE17" s="437"/>
      <c r="AF17" s="7"/>
      <c r="AG17" s="7"/>
      <c r="AH17" s="32"/>
    </row>
    <row r="18" spans="1:34" ht="15" customHeight="1">
      <c r="A18" s="31"/>
      <c r="B18" s="187"/>
      <c r="C18" s="415" t="s">
        <v>108</v>
      </c>
      <c r="D18" s="326"/>
      <c r="E18" s="326"/>
      <c r="F18" s="326"/>
      <c r="G18" s="326"/>
      <c r="H18" s="326"/>
      <c r="I18" s="326"/>
      <c r="J18" s="326"/>
      <c r="K18" s="326"/>
      <c r="L18" s="438">
        <f t="shared" si="0"/>
        <v>0</v>
      </c>
      <c r="M18" s="438"/>
      <c r="N18" s="438"/>
      <c r="O18" s="438"/>
      <c r="P18" s="438"/>
      <c r="Q18" s="439"/>
      <c r="R18" s="439"/>
      <c r="S18" s="439"/>
      <c r="T18" s="439"/>
      <c r="U18" s="439"/>
      <c r="V18" s="436"/>
      <c r="W18" s="436"/>
      <c r="X18" s="436"/>
      <c r="Y18" s="436"/>
      <c r="Z18" s="436"/>
      <c r="AA18" s="436"/>
      <c r="AB18" s="436"/>
      <c r="AC18" s="436"/>
      <c r="AD18" s="436"/>
      <c r="AE18" s="437"/>
      <c r="AF18" s="7"/>
      <c r="AG18" s="7"/>
      <c r="AH18" s="32"/>
    </row>
    <row r="19" spans="1:34" ht="15" customHeight="1" thickBot="1">
      <c r="A19" s="31"/>
      <c r="B19" s="187"/>
      <c r="C19" s="445" t="s">
        <v>109</v>
      </c>
      <c r="D19" s="327"/>
      <c r="E19" s="327"/>
      <c r="F19" s="327"/>
      <c r="G19" s="327"/>
      <c r="H19" s="327"/>
      <c r="I19" s="327"/>
      <c r="J19" s="327"/>
      <c r="K19" s="327"/>
      <c r="L19" s="446">
        <f t="shared" si="0"/>
        <v>0</v>
      </c>
      <c r="M19" s="446"/>
      <c r="N19" s="446"/>
      <c r="O19" s="446"/>
      <c r="P19" s="446"/>
      <c r="Q19" s="447"/>
      <c r="R19" s="447"/>
      <c r="S19" s="447"/>
      <c r="T19" s="447"/>
      <c r="U19" s="447"/>
      <c r="V19" s="442"/>
      <c r="W19" s="442"/>
      <c r="X19" s="442"/>
      <c r="Y19" s="442"/>
      <c r="Z19" s="442"/>
      <c r="AA19" s="442"/>
      <c r="AB19" s="442"/>
      <c r="AC19" s="442"/>
      <c r="AD19" s="442"/>
      <c r="AE19" s="448"/>
      <c r="AF19" s="7"/>
      <c r="AG19" s="7"/>
      <c r="AH19" s="32"/>
    </row>
    <row r="20" spans="1:34" ht="15" customHeight="1" thickBot="1">
      <c r="A20" s="31"/>
      <c r="B20" s="187"/>
      <c r="C20" s="287" t="s">
        <v>26</v>
      </c>
      <c r="D20" s="288"/>
      <c r="E20" s="288"/>
      <c r="F20" s="288"/>
      <c r="G20" s="288"/>
      <c r="H20" s="288"/>
      <c r="I20" s="288"/>
      <c r="J20" s="288"/>
      <c r="K20" s="288"/>
      <c r="L20" s="392">
        <f>SUM(L15:P19)</f>
        <v>0</v>
      </c>
      <c r="M20" s="392"/>
      <c r="N20" s="392"/>
      <c r="O20" s="392"/>
      <c r="P20" s="392"/>
      <c r="Q20" s="286">
        <f>SUM(Q15:U19)</f>
        <v>0</v>
      </c>
      <c r="R20" s="286"/>
      <c r="S20" s="286"/>
      <c r="T20" s="286"/>
      <c r="U20" s="449"/>
      <c r="V20" s="188"/>
      <c r="W20" s="189"/>
      <c r="X20" s="189"/>
      <c r="Y20" s="189"/>
      <c r="Z20" s="189"/>
      <c r="AA20" s="189"/>
      <c r="AB20" s="40"/>
      <c r="AC20" s="189"/>
      <c r="AD20" s="189"/>
      <c r="AE20" s="189"/>
      <c r="AF20" s="7"/>
      <c r="AG20" s="7"/>
      <c r="AH20" s="32"/>
    </row>
    <row r="21" spans="1:34" ht="15" customHeight="1" thickBot="1">
      <c r="A21" s="31"/>
      <c r="B21" s="7" t="s">
        <v>192</v>
      </c>
      <c r="C21" s="191"/>
      <c r="D21" s="191"/>
      <c r="E21" s="191"/>
      <c r="F21" s="191"/>
      <c r="G21" s="191"/>
      <c r="H21" s="191"/>
      <c r="I21" s="191"/>
      <c r="J21" s="190"/>
      <c r="K21" s="187"/>
      <c r="L21" s="187"/>
      <c r="M21" s="187"/>
      <c r="N21" s="187"/>
      <c r="O21" s="187"/>
      <c r="P21" s="187"/>
      <c r="Q21" s="187"/>
      <c r="R21" s="187"/>
      <c r="S21" s="187"/>
      <c r="T21" s="187"/>
      <c r="U21" s="187"/>
      <c r="V21" s="187"/>
      <c r="W21" s="187"/>
      <c r="X21" s="187"/>
      <c r="Y21" s="187"/>
      <c r="Z21" s="187"/>
      <c r="AA21" s="7"/>
      <c r="AB21" s="187"/>
      <c r="AC21" s="187"/>
      <c r="AD21" s="187"/>
      <c r="AE21" s="187"/>
      <c r="AF21" s="7"/>
      <c r="AG21" s="7"/>
      <c r="AH21" s="32"/>
    </row>
    <row r="22" spans="1:34" ht="30" customHeight="1" thickBot="1">
      <c r="A22" s="31"/>
      <c r="B22" s="187"/>
      <c r="C22" s="208"/>
      <c r="D22" s="209"/>
      <c r="E22" s="209"/>
      <c r="F22" s="209"/>
      <c r="G22" s="209"/>
      <c r="H22" s="209"/>
      <c r="I22" s="209"/>
      <c r="J22" s="209"/>
      <c r="K22" s="239"/>
      <c r="L22" s="228" t="s">
        <v>11</v>
      </c>
      <c r="M22" s="228"/>
      <c r="N22" s="228"/>
      <c r="O22" s="228"/>
      <c r="P22" s="228"/>
      <c r="Q22" s="228" t="s">
        <v>234</v>
      </c>
      <c r="R22" s="228"/>
      <c r="S22" s="228"/>
      <c r="T22" s="228"/>
      <c r="U22" s="228"/>
      <c r="V22" s="241" t="s">
        <v>12</v>
      </c>
      <c r="W22" s="251"/>
      <c r="X22" s="251"/>
      <c r="Y22" s="251"/>
      <c r="Z22" s="96"/>
      <c r="AA22" s="7"/>
      <c r="AB22" s="7"/>
      <c r="AC22" s="7"/>
      <c r="AD22" s="7"/>
      <c r="AE22" s="7"/>
      <c r="AF22" s="7"/>
      <c r="AG22" s="7"/>
      <c r="AH22" s="196"/>
    </row>
    <row r="23" spans="1:34" ht="15" customHeight="1">
      <c r="A23" s="31"/>
      <c r="B23" s="187"/>
      <c r="C23" s="404" t="s">
        <v>110</v>
      </c>
      <c r="D23" s="405"/>
      <c r="E23" s="405"/>
      <c r="F23" s="405"/>
      <c r="G23" s="405"/>
      <c r="H23" s="405"/>
      <c r="I23" s="405"/>
      <c r="J23" s="405"/>
      <c r="K23" s="405"/>
      <c r="L23" s="229">
        <f>L12</f>
        <v>0</v>
      </c>
      <c r="M23" s="229"/>
      <c r="N23" s="229"/>
      <c r="O23" s="229"/>
      <c r="P23" s="229"/>
      <c r="Q23" s="257">
        <f>L23*1000</f>
        <v>0</v>
      </c>
      <c r="R23" s="257"/>
      <c r="S23" s="257"/>
      <c r="T23" s="257"/>
      <c r="U23" s="257"/>
      <c r="V23" s="427"/>
      <c r="W23" s="427"/>
      <c r="X23" s="427"/>
      <c r="Y23" s="444"/>
      <c r="Z23" s="96"/>
      <c r="AA23" s="7"/>
      <c r="AB23" s="7"/>
      <c r="AC23" s="7"/>
      <c r="AD23" s="7"/>
      <c r="AE23" s="7"/>
      <c r="AF23" s="7"/>
      <c r="AG23" s="7"/>
      <c r="AH23" s="197"/>
    </row>
    <row r="24" spans="1:34" ht="15" customHeight="1" thickBot="1">
      <c r="A24" s="31"/>
      <c r="B24" s="187"/>
      <c r="C24" s="445" t="s">
        <v>111</v>
      </c>
      <c r="D24" s="327"/>
      <c r="E24" s="327"/>
      <c r="F24" s="327"/>
      <c r="G24" s="327"/>
      <c r="H24" s="327"/>
      <c r="I24" s="327"/>
      <c r="J24" s="327"/>
      <c r="K24" s="327"/>
      <c r="L24" s="230">
        <f>L20</f>
        <v>0</v>
      </c>
      <c r="M24" s="230"/>
      <c r="N24" s="230"/>
      <c r="O24" s="230"/>
      <c r="P24" s="230"/>
      <c r="Q24" s="258">
        <f>L24*1000</f>
        <v>0</v>
      </c>
      <c r="R24" s="258"/>
      <c r="S24" s="258"/>
      <c r="T24" s="258"/>
      <c r="U24" s="258"/>
      <c r="V24" s="442"/>
      <c r="W24" s="442"/>
      <c r="X24" s="442"/>
      <c r="Y24" s="443"/>
      <c r="Z24" s="96"/>
      <c r="AA24" s="7"/>
      <c r="AB24" s="7"/>
      <c r="AC24" s="7"/>
      <c r="AD24" s="7"/>
      <c r="AE24" s="7"/>
      <c r="AF24" s="7"/>
      <c r="AG24" s="7"/>
      <c r="AH24" s="197"/>
    </row>
    <row r="25" spans="1:34" ht="15" customHeight="1" thickBot="1">
      <c r="A25" s="31"/>
      <c r="B25" s="187"/>
      <c r="C25" s="287" t="s">
        <v>26</v>
      </c>
      <c r="D25" s="288"/>
      <c r="E25" s="288"/>
      <c r="F25" s="288"/>
      <c r="G25" s="288"/>
      <c r="H25" s="288"/>
      <c r="I25" s="288"/>
      <c r="J25" s="288"/>
      <c r="K25" s="288"/>
      <c r="L25" s="392">
        <f>SUM(L23:P24)</f>
        <v>0</v>
      </c>
      <c r="M25" s="392"/>
      <c r="N25" s="392"/>
      <c r="O25" s="392"/>
      <c r="P25" s="392"/>
      <c r="Q25" s="286">
        <f>SUM(Q23:U24)</f>
        <v>0</v>
      </c>
      <c r="R25" s="286"/>
      <c r="S25" s="286"/>
      <c r="T25" s="286"/>
      <c r="U25" s="399"/>
      <c r="V25" s="440"/>
      <c r="W25" s="441"/>
      <c r="X25" s="441"/>
      <c r="Y25" s="441"/>
      <c r="Z25" s="96"/>
      <c r="AA25" s="7"/>
      <c r="AB25" s="7"/>
      <c r="AC25" s="7"/>
      <c r="AD25" s="7"/>
      <c r="AE25" s="7"/>
      <c r="AF25" s="7"/>
      <c r="AG25" s="7"/>
      <c r="AH25" s="197"/>
    </row>
    <row r="26" spans="1:34" ht="15" customHeight="1" thickBot="1">
      <c r="A26" s="31"/>
      <c r="B26" s="6" t="s">
        <v>235</v>
      </c>
      <c r="C26" s="192"/>
      <c r="D26" s="192"/>
      <c r="E26" s="192"/>
      <c r="F26" s="192"/>
      <c r="G26" s="192"/>
      <c r="H26" s="192"/>
      <c r="I26" s="192"/>
      <c r="J26" s="108"/>
      <c r="K26" s="193"/>
      <c r="L26" s="193"/>
      <c r="M26" s="193"/>
      <c r="N26" s="187"/>
      <c r="O26" s="187"/>
      <c r="P26" s="423"/>
      <c r="Q26" s="423"/>
      <c r="R26" s="191"/>
      <c r="S26" s="221"/>
      <c r="T26" s="221"/>
      <c r="U26" s="191"/>
      <c r="V26" s="221"/>
      <c r="W26" s="221"/>
      <c r="X26" s="187"/>
      <c r="Y26" s="187"/>
      <c r="Z26" s="187"/>
      <c r="AA26" s="7"/>
      <c r="AB26" s="187"/>
      <c r="AC26" s="187"/>
      <c r="AD26" s="187"/>
      <c r="AE26" s="187"/>
      <c r="AF26" s="7"/>
      <c r="AG26" s="7"/>
      <c r="AH26" s="32"/>
    </row>
    <row r="27" spans="1:34" ht="30" customHeight="1" thickBot="1">
      <c r="A27" s="31"/>
      <c r="B27" s="187"/>
      <c r="C27" s="208" t="s">
        <v>39</v>
      </c>
      <c r="D27" s="209"/>
      <c r="E27" s="209"/>
      <c r="F27" s="209"/>
      <c r="G27" s="209"/>
      <c r="H27" s="209"/>
      <c r="I27" s="209"/>
      <c r="J27" s="209"/>
      <c r="K27" s="239"/>
      <c r="L27" s="240" t="s">
        <v>82</v>
      </c>
      <c r="M27" s="240"/>
      <c r="N27" s="240"/>
      <c r="O27" s="240"/>
      <c r="P27" s="240"/>
      <c r="Q27" s="285" t="s">
        <v>198</v>
      </c>
      <c r="R27" s="307"/>
      <c r="S27" s="307"/>
      <c r="T27" s="307"/>
      <c r="U27" s="307"/>
      <c r="V27" s="308"/>
      <c r="W27" s="409" t="s">
        <v>190</v>
      </c>
      <c r="X27" s="410"/>
      <c r="Y27" s="410"/>
      <c r="Z27" s="410"/>
      <c r="AA27" s="410"/>
      <c r="AB27" s="410"/>
      <c r="AC27" s="410"/>
      <c r="AD27" s="411"/>
      <c r="AE27" s="187"/>
      <c r="AF27" s="7"/>
      <c r="AG27" s="7"/>
      <c r="AH27" s="32"/>
    </row>
    <row r="28" spans="1:34" ht="15" customHeight="1">
      <c r="A28" s="31"/>
      <c r="B28" s="187"/>
      <c r="C28" s="404" t="s">
        <v>179</v>
      </c>
      <c r="D28" s="405"/>
      <c r="E28" s="405"/>
      <c r="F28" s="405"/>
      <c r="G28" s="405"/>
      <c r="H28" s="405"/>
      <c r="I28" s="405"/>
      <c r="J28" s="405"/>
      <c r="K28" s="405"/>
      <c r="L28" s="229">
        <f>ROUNDDOWN(Q28/3600,3)</f>
        <v>0</v>
      </c>
      <c r="M28" s="229"/>
      <c r="N28" s="229"/>
      <c r="O28" s="229"/>
      <c r="P28" s="229"/>
      <c r="Q28" s="406"/>
      <c r="R28" s="407"/>
      <c r="S28" s="407"/>
      <c r="T28" s="407"/>
      <c r="U28" s="407"/>
      <c r="V28" s="408"/>
      <c r="W28" s="412">
        <f>L28*1000</f>
        <v>0</v>
      </c>
      <c r="X28" s="413"/>
      <c r="Y28" s="413"/>
      <c r="Z28" s="413"/>
      <c r="AA28" s="413"/>
      <c r="AB28" s="413"/>
      <c r="AC28" s="413"/>
      <c r="AD28" s="414"/>
      <c r="AE28" s="187"/>
      <c r="AF28" s="7"/>
      <c r="AG28" s="7"/>
      <c r="AH28" s="32"/>
    </row>
    <row r="29" spans="1:34" ht="15" customHeight="1">
      <c r="A29" s="31"/>
      <c r="B29" s="187"/>
      <c r="C29" s="415" t="s">
        <v>178</v>
      </c>
      <c r="D29" s="326"/>
      <c r="E29" s="326"/>
      <c r="F29" s="326"/>
      <c r="G29" s="326"/>
      <c r="H29" s="326"/>
      <c r="I29" s="326"/>
      <c r="J29" s="326"/>
      <c r="K29" s="326"/>
      <c r="L29" s="416">
        <f t="shared" ref="L29:L31" si="1">ROUNDDOWN(Q29/3600,3)</f>
        <v>0</v>
      </c>
      <c r="M29" s="416"/>
      <c r="N29" s="416"/>
      <c r="O29" s="416"/>
      <c r="P29" s="416"/>
      <c r="Q29" s="417"/>
      <c r="R29" s="418"/>
      <c r="S29" s="418"/>
      <c r="T29" s="418"/>
      <c r="U29" s="418"/>
      <c r="V29" s="419"/>
      <c r="W29" s="420">
        <f>L29*1000</f>
        <v>0</v>
      </c>
      <c r="X29" s="421"/>
      <c r="Y29" s="421"/>
      <c r="Z29" s="421"/>
      <c r="AA29" s="421"/>
      <c r="AB29" s="421"/>
      <c r="AC29" s="421"/>
      <c r="AD29" s="422"/>
      <c r="AE29" s="187"/>
      <c r="AF29" s="7"/>
      <c r="AG29" s="7"/>
      <c r="AH29" s="32"/>
    </row>
    <row r="30" spans="1:34" ht="15" customHeight="1">
      <c r="A30" s="31"/>
      <c r="B30" s="187"/>
      <c r="C30" s="415" t="s">
        <v>165</v>
      </c>
      <c r="D30" s="326"/>
      <c r="E30" s="326"/>
      <c r="F30" s="326"/>
      <c r="G30" s="326"/>
      <c r="H30" s="326"/>
      <c r="I30" s="326"/>
      <c r="J30" s="326"/>
      <c r="K30" s="326"/>
      <c r="L30" s="416">
        <f t="shared" si="1"/>
        <v>0</v>
      </c>
      <c r="M30" s="416"/>
      <c r="N30" s="416"/>
      <c r="O30" s="416"/>
      <c r="P30" s="416"/>
      <c r="Q30" s="417"/>
      <c r="R30" s="418"/>
      <c r="S30" s="418"/>
      <c r="T30" s="418"/>
      <c r="U30" s="418"/>
      <c r="V30" s="419"/>
      <c r="W30" s="420">
        <f>L30*1000</f>
        <v>0</v>
      </c>
      <c r="X30" s="421"/>
      <c r="Y30" s="421"/>
      <c r="Z30" s="421"/>
      <c r="AA30" s="421"/>
      <c r="AB30" s="421"/>
      <c r="AC30" s="421"/>
      <c r="AD30" s="422"/>
      <c r="AE30" s="187"/>
      <c r="AF30" s="7"/>
      <c r="AG30" s="7"/>
      <c r="AH30" s="32"/>
    </row>
    <row r="31" spans="1:34" ht="15" customHeight="1" thickBot="1">
      <c r="A31" s="31"/>
      <c r="B31" s="187"/>
      <c r="C31" s="445" t="s">
        <v>166</v>
      </c>
      <c r="D31" s="327"/>
      <c r="E31" s="327"/>
      <c r="F31" s="327"/>
      <c r="G31" s="327"/>
      <c r="H31" s="327"/>
      <c r="I31" s="327"/>
      <c r="J31" s="327"/>
      <c r="K31" s="327"/>
      <c r="L31" s="230">
        <f t="shared" si="1"/>
        <v>0</v>
      </c>
      <c r="M31" s="230"/>
      <c r="N31" s="230"/>
      <c r="O31" s="230"/>
      <c r="P31" s="230"/>
      <c r="Q31" s="393"/>
      <c r="R31" s="394"/>
      <c r="S31" s="394"/>
      <c r="T31" s="394"/>
      <c r="U31" s="394"/>
      <c r="V31" s="395"/>
      <c r="W31" s="401">
        <f>L31*1000</f>
        <v>0</v>
      </c>
      <c r="X31" s="402"/>
      <c r="Y31" s="402"/>
      <c r="Z31" s="402"/>
      <c r="AA31" s="402"/>
      <c r="AB31" s="402"/>
      <c r="AC31" s="402"/>
      <c r="AD31" s="403"/>
      <c r="AE31" s="187"/>
      <c r="AF31" s="7"/>
      <c r="AG31" s="7"/>
      <c r="AH31" s="32"/>
    </row>
    <row r="32" spans="1:34" ht="15" customHeight="1" thickBot="1">
      <c r="A32" s="31"/>
      <c r="B32" s="187"/>
      <c r="C32" s="287" t="s">
        <v>26</v>
      </c>
      <c r="D32" s="288"/>
      <c r="E32" s="288"/>
      <c r="F32" s="288"/>
      <c r="G32" s="288"/>
      <c r="H32" s="288"/>
      <c r="I32" s="288"/>
      <c r="J32" s="288"/>
      <c r="K32" s="288"/>
      <c r="L32" s="392">
        <f>SUM(L28:P31)</f>
        <v>0</v>
      </c>
      <c r="M32" s="392"/>
      <c r="N32" s="392"/>
      <c r="O32" s="392"/>
      <c r="P32" s="392"/>
      <c r="Q32" s="396">
        <f>SUM(Q28:V31)</f>
        <v>0</v>
      </c>
      <c r="R32" s="397"/>
      <c r="S32" s="397"/>
      <c r="T32" s="397"/>
      <c r="U32" s="397"/>
      <c r="V32" s="398"/>
      <c r="W32" s="399">
        <f>SUM(W28:AD31)</f>
        <v>0</v>
      </c>
      <c r="X32" s="278"/>
      <c r="Y32" s="278"/>
      <c r="Z32" s="278"/>
      <c r="AA32" s="278"/>
      <c r="AB32" s="278"/>
      <c r="AC32" s="278"/>
      <c r="AD32" s="400"/>
      <c r="AE32" s="187"/>
      <c r="AF32" s="7"/>
      <c r="AG32" s="7"/>
      <c r="AH32" s="32"/>
    </row>
    <row r="33" spans="1:38" ht="15" customHeight="1">
      <c r="A33" s="31"/>
      <c r="B33" s="7"/>
      <c r="C33" s="191"/>
      <c r="D33" s="191"/>
      <c r="E33" s="191"/>
      <c r="F33" s="192"/>
      <c r="G33" s="192"/>
      <c r="H33" s="192"/>
      <c r="I33" s="192"/>
      <c r="J33" s="108"/>
      <c r="K33" s="193"/>
      <c r="L33" s="192"/>
      <c r="M33" s="193"/>
      <c r="N33" s="193"/>
      <c r="O33" s="193"/>
      <c r="P33" s="193"/>
      <c r="Q33" s="193"/>
      <c r="R33" s="193"/>
      <c r="S33" s="193"/>
      <c r="T33" s="193"/>
      <c r="U33" s="193"/>
      <c r="V33" s="193"/>
      <c r="W33" s="193"/>
      <c r="X33" s="193"/>
      <c r="Y33" s="193"/>
      <c r="Z33" s="6"/>
      <c r="AA33" s="6"/>
      <c r="AB33" s="193"/>
      <c r="AC33" s="108"/>
      <c r="AD33" s="108" t="s">
        <v>244</v>
      </c>
      <c r="AE33" s="187"/>
      <c r="AF33" s="7"/>
      <c r="AG33" s="7"/>
      <c r="AH33" s="32"/>
    </row>
    <row r="34" spans="1:38" ht="8.1" customHeight="1">
      <c r="A34" s="31"/>
      <c r="B34" s="7"/>
      <c r="C34" s="190"/>
      <c r="D34" s="190"/>
      <c r="E34" s="190"/>
      <c r="F34" s="190"/>
      <c r="G34" s="190"/>
      <c r="H34" s="190"/>
      <c r="I34" s="190"/>
      <c r="J34" s="7"/>
      <c r="K34" s="7"/>
      <c r="L34" s="7"/>
      <c r="M34" s="7"/>
      <c r="N34" s="7"/>
      <c r="O34" s="7"/>
      <c r="P34" s="7"/>
      <c r="Q34" s="7"/>
      <c r="R34" s="7"/>
      <c r="S34" s="7"/>
      <c r="T34" s="7"/>
      <c r="U34" s="7"/>
      <c r="V34" s="7"/>
      <c r="W34" s="7"/>
      <c r="X34" s="7"/>
      <c r="Y34" s="7"/>
      <c r="Z34" s="7"/>
      <c r="AA34" s="7"/>
      <c r="AB34" s="7"/>
      <c r="AC34" s="7"/>
      <c r="AD34" s="7"/>
      <c r="AE34" s="7"/>
      <c r="AF34" s="7"/>
      <c r="AG34" s="7"/>
      <c r="AH34" s="32"/>
    </row>
    <row r="35" spans="1:38" ht="15" customHeight="1" thickBot="1">
      <c r="A35" s="31"/>
      <c r="B35" s="6" t="s">
        <v>259</v>
      </c>
      <c r="C35" s="192"/>
      <c r="D35" s="192"/>
      <c r="E35" s="192"/>
      <c r="F35" s="192"/>
      <c r="G35" s="192"/>
      <c r="H35" s="192"/>
      <c r="I35" s="192"/>
      <c r="J35" s="108"/>
      <c r="K35" s="193"/>
      <c r="L35" s="193"/>
      <c r="M35" s="193"/>
      <c r="N35" s="187"/>
      <c r="O35" s="187"/>
      <c r="P35" s="423"/>
      <c r="Q35" s="423"/>
      <c r="R35" s="191"/>
      <c r="S35" s="221"/>
      <c r="T35" s="221"/>
      <c r="U35" s="191"/>
      <c r="V35" s="221"/>
      <c r="W35" s="221"/>
      <c r="X35" s="187"/>
      <c r="Y35" s="187"/>
      <c r="Z35" s="187"/>
      <c r="AA35" s="7"/>
      <c r="AB35" s="187"/>
      <c r="AC35" s="187"/>
      <c r="AD35" s="187"/>
      <c r="AE35" s="187"/>
      <c r="AF35" s="7"/>
      <c r="AG35" s="7"/>
      <c r="AH35" s="32"/>
    </row>
    <row r="36" spans="1:38" ht="30" customHeight="1" thickBot="1">
      <c r="A36" s="31"/>
      <c r="B36" s="187"/>
      <c r="C36" s="208"/>
      <c r="D36" s="209"/>
      <c r="E36" s="209"/>
      <c r="F36" s="209"/>
      <c r="G36" s="209"/>
      <c r="H36" s="209"/>
      <c r="I36" s="209"/>
      <c r="J36" s="209"/>
      <c r="K36" s="239"/>
      <c r="L36" s="240" t="s">
        <v>191</v>
      </c>
      <c r="M36" s="240"/>
      <c r="N36" s="240"/>
      <c r="O36" s="240"/>
      <c r="P36" s="241"/>
      <c r="Q36" s="460" t="s">
        <v>274</v>
      </c>
      <c r="R36" s="307"/>
      <c r="S36" s="307"/>
      <c r="T36" s="307"/>
      <c r="U36" s="307"/>
      <c r="V36" s="307"/>
      <c r="W36" s="307"/>
      <c r="X36" s="307"/>
      <c r="Y36" s="307"/>
      <c r="Z36" s="307"/>
      <c r="AA36" s="312"/>
      <c r="AB36" s="23"/>
      <c r="AC36" s="23"/>
      <c r="AD36" s="23"/>
      <c r="AE36" s="23"/>
      <c r="AF36" s="23"/>
      <c r="AG36" s="7"/>
      <c r="AH36" s="32"/>
    </row>
    <row r="37" spans="1:38" ht="15" customHeight="1" thickBot="1">
      <c r="A37" s="31"/>
      <c r="B37" s="187"/>
      <c r="C37" s="287" t="s">
        <v>26</v>
      </c>
      <c r="D37" s="288"/>
      <c r="E37" s="288"/>
      <c r="F37" s="288"/>
      <c r="G37" s="288"/>
      <c r="H37" s="288"/>
      <c r="I37" s="288"/>
      <c r="J37" s="288"/>
      <c r="K37" s="288"/>
      <c r="L37" s="392">
        <f>SUM(L25,L32)</f>
        <v>0</v>
      </c>
      <c r="M37" s="392"/>
      <c r="N37" s="392"/>
      <c r="O37" s="392"/>
      <c r="P37" s="304"/>
      <c r="Q37" s="461">
        <f>L37*1000</f>
        <v>0</v>
      </c>
      <c r="R37" s="278"/>
      <c r="S37" s="278"/>
      <c r="T37" s="278"/>
      <c r="U37" s="278"/>
      <c r="V37" s="278"/>
      <c r="W37" s="278"/>
      <c r="X37" s="278"/>
      <c r="Y37" s="278"/>
      <c r="Z37" s="278"/>
      <c r="AA37" s="400"/>
      <c r="AB37" s="7"/>
      <c r="AC37" s="7"/>
      <c r="AD37" s="7"/>
      <c r="AE37" s="7"/>
      <c r="AF37" s="7"/>
      <c r="AG37" s="7"/>
      <c r="AH37" s="32"/>
    </row>
    <row r="38" spans="1:38" ht="8.1" customHeight="1">
      <c r="A38" s="31"/>
      <c r="B38" s="7"/>
      <c r="C38" s="190"/>
      <c r="D38" s="190"/>
      <c r="E38" s="190"/>
      <c r="F38" s="190"/>
      <c r="G38" s="190"/>
      <c r="H38" s="190"/>
      <c r="I38" s="190"/>
      <c r="J38" s="7"/>
      <c r="K38" s="7"/>
      <c r="L38" s="7"/>
      <c r="M38" s="7"/>
      <c r="N38" s="7"/>
      <c r="O38" s="7"/>
      <c r="P38" s="7"/>
      <c r="Q38" s="7"/>
      <c r="R38" s="7"/>
      <c r="S38" s="7"/>
      <c r="T38" s="7"/>
      <c r="U38" s="7"/>
      <c r="V38" s="7"/>
      <c r="W38" s="7"/>
      <c r="X38" s="7"/>
      <c r="Y38" s="7"/>
      <c r="Z38" s="7"/>
      <c r="AA38" s="7"/>
      <c r="AB38" s="7"/>
      <c r="AC38" s="7"/>
      <c r="AD38" s="7"/>
      <c r="AE38" s="7"/>
      <c r="AF38" s="7"/>
      <c r="AG38" s="7"/>
      <c r="AH38" s="32"/>
    </row>
    <row r="39" spans="1:38" ht="15" customHeight="1" thickBot="1">
      <c r="A39" s="31"/>
      <c r="B39" s="194" t="s">
        <v>356</v>
      </c>
      <c r="C39" s="191"/>
      <c r="D39" s="191"/>
      <c r="E39" s="191"/>
      <c r="F39" s="191"/>
      <c r="G39" s="191"/>
      <c r="H39" s="191"/>
      <c r="I39" s="191"/>
      <c r="J39" s="190"/>
      <c r="K39" s="187"/>
      <c r="L39" s="187"/>
      <c r="M39" s="187"/>
      <c r="N39" s="187"/>
      <c r="O39" s="187"/>
      <c r="P39" s="187"/>
      <c r="Q39" s="187"/>
      <c r="R39" s="187"/>
      <c r="S39" s="187"/>
      <c r="T39" s="187"/>
      <c r="U39" s="187"/>
      <c r="V39" s="187"/>
      <c r="W39" s="187"/>
      <c r="X39" s="187"/>
      <c r="Y39" s="187"/>
      <c r="Z39" s="187"/>
      <c r="AA39" s="7"/>
      <c r="AB39" s="187"/>
      <c r="AC39" s="187"/>
      <c r="AD39" s="187"/>
      <c r="AE39" s="187"/>
      <c r="AF39" s="7"/>
      <c r="AG39" s="7"/>
      <c r="AH39" s="32"/>
    </row>
    <row r="40" spans="1:38" ht="15" customHeight="1">
      <c r="A40" s="31"/>
      <c r="B40" s="187"/>
      <c r="C40" s="454" t="s">
        <v>236</v>
      </c>
      <c r="D40" s="455"/>
      <c r="E40" s="455"/>
      <c r="F40" s="455"/>
      <c r="G40" s="455"/>
      <c r="H40" s="455"/>
      <c r="I40" s="455"/>
      <c r="J40" s="455"/>
      <c r="K40" s="455"/>
      <c r="L40" s="456">
        <f>SUM(L25,L32)</f>
        <v>0</v>
      </c>
      <c r="M40" s="456"/>
      <c r="N40" s="456"/>
      <c r="O40" s="456"/>
      <c r="P40" s="457"/>
      <c r="Q40" s="187" t="s">
        <v>9</v>
      </c>
      <c r="R40" s="187"/>
      <c r="S40" s="187"/>
      <c r="T40" s="187"/>
      <c r="U40" s="187"/>
      <c r="V40" s="187"/>
      <c r="W40" s="187"/>
      <c r="X40" s="187"/>
      <c r="Y40" s="187"/>
      <c r="Z40" s="187"/>
      <c r="AA40" s="7"/>
      <c r="AB40" s="187"/>
      <c r="AC40" s="187"/>
      <c r="AD40" s="187"/>
      <c r="AE40" s="187"/>
      <c r="AF40" s="7"/>
      <c r="AG40" s="7"/>
      <c r="AH40" s="32"/>
    </row>
    <row r="41" spans="1:38" ht="15" customHeight="1">
      <c r="A41" s="31"/>
      <c r="B41" s="187"/>
      <c r="C41" s="415" t="s">
        <v>112</v>
      </c>
      <c r="D41" s="326"/>
      <c r="E41" s="326"/>
      <c r="F41" s="326"/>
      <c r="G41" s="326"/>
      <c r="H41" s="326"/>
      <c r="I41" s="326"/>
      <c r="J41" s="326"/>
      <c r="K41" s="326"/>
      <c r="L41" s="458" t="str">
        <f>IF(④再エネ・証書調達!H19="-",①設置基準量算定!AB31,④再エネ・証書調達!H18)</f>
        <v/>
      </c>
      <c r="M41" s="458"/>
      <c r="N41" s="458"/>
      <c r="O41" s="458"/>
      <c r="P41" s="459"/>
      <c r="Q41" s="187" t="s">
        <v>9</v>
      </c>
      <c r="R41" s="187"/>
      <c r="S41" s="187"/>
      <c r="T41" s="187"/>
      <c r="U41" s="187"/>
      <c r="V41" s="187"/>
      <c r="W41" s="187"/>
      <c r="X41" s="187"/>
      <c r="Y41" s="187"/>
      <c r="Z41" s="187"/>
      <c r="AA41" s="7"/>
      <c r="AB41" s="187"/>
      <c r="AC41" s="187"/>
      <c r="AD41" s="187"/>
      <c r="AE41" s="187"/>
      <c r="AF41" s="7"/>
      <c r="AG41" s="7"/>
      <c r="AH41" s="32"/>
      <c r="AK41" s="33" t="s">
        <v>367</v>
      </c>
    </row>
    <row r="42" spans="1:38" ht="15" customHeight="1" thickBot="1">
      <c r="A42" s="31"/>
      <c r="B42" s="187"/>
      <c r="C42" s="450" t="s">
        <v>342</v>
      </c>
      <c r="D42" s="451"/>
      <c r="E42" s="451"/>
      <c r="F42" s="451"/>
      <c r="G42" s="451"/>
      <c r="H42" s="451"/>
      <c r="I42" s="451"/>
      <c r="J42" s="451"/>
      <c r="K42" s="451"/>
      <c r="L42" s="452" t="str">
        <f>IFERROR(ROUNDDOWN((L40/L41)*100,1),"")</f>
        <v/>
      </c>
      <c r="M42" s="452"/>
      <c r="N42" s="452"/>
      <c r="O42" s="452"/>
      <c r="P42" s="453"/>
      <c r="Q42" s="187" t="s">
        <v>0</v>
      </c>
      <c r="R42" s="187"/>
      <c r="S42" s="187"/>
      <c r="T42" s="187"/>
      <c r="U42" s="187"/>
      <c r="V42" s="187"/>
      <c r="W42" s="187"/>
      <c r="X42" s="187"/>
      <c r="Y42" s="187"/>
      <c r="Z42" s="187"/>
      <c r="AA42" s="7"/>
      <c r="AB42" s="187"/>
      <c r="AC42" s="187"/>
      <c r="AD42" s="187"/>
      <c r="AE42" s="187"/>
      <c r="AF42" s="7"/>
      <c r="AG42" s="7"/>
      <c r="AH42" s="32"/>
      <c r="AK42" s="155">
        <f>SUM(L42,③オフサイト設置!L35,⑤再エネ・証書調達!K30,⑥再エネ・証書調達!K28)</f>
        <v>0</v>
      </c>
      <c r="AL42" s="144" t="s">
        <v>366</v>
      </c>
    </row>
    <row r="43" spans="1:38" ht="8.1" customHeight="1">
      <c r="A43" s="34"/>
      <c r="B43" s="13"/>
      <c r="C43" s="65"/>
      <c r="D43" s="65"/>
      <c r="E43" s="65"/>
      <c r="F43" s="65"/>
      <c r="G43" s="65"/>
      <c r="H43" s="65"/>
      <c r="I43" s="65"/>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35"/>
    </row>
    <row r="44" spans="1:38">
      <c r="A44" s="141" t="s">
        <v>346</v>
      </c>
      <c r="B44" s="67"/>
      <c r="C44" s="68"/>
      <c r="D44" s="69"/>
      <c r="E44" s="69"/>
      <c r="F44" s="69"/>
      <c r="G44" s="69"/>
      <c r="H44" s="69"/>
      <c r="I44" s="69"/>
      <c r="J44" s="69"/>
      <c r="AA44" s="43"/>
    </row>
    <row r="45" spans="1:38">
      <c r="A45" s="120" t="s">
        <v>347</v>
      </c>
      <c r="B45" s="67"/>
    </row>
    <row r="46" spans="1:38">
      <c r="A46" s="120" t="s">
        <v>348</v>
      </c>
      <c r="B46" s="67"/>
      <c r="C46" s="68"/>
      <c r="D46" s="69"/>
      <c r="E46" s="69"/>
      <c r="F46" s="69"/>
      <c r="G46" s="69"/>
      <c r="H46" s="69"/>
      <c r="I46" s="69"/>
      <c r="J46" s="69"/>
    </row>
    <row r="47" spans="1:38">
      <c r="A47" s="120" t="s">
        <v>349</v>
      </c>
      <c r="B47" s="67"/>
    </row>
    <row r="48" spans="1:38">
      <c r="A48" s="120" t="s">
        <v>68</v>
      </c>
      <c r="B48" s="67"/>
    </row>
    <row r="49" spans="1:2">
      <c r="A49" s="120"/>
      <c r="B49" s="67"/>
    </row>
  </sheetData>
  <sheetProtection password="C290" sheet="1" objects="1" scenarios="1"/>
  <mergeCells count="107">
    <mergeCell ref="C37:K37"/>
    <mergeCell ref="Q23:U23"/>
    <mergeCell ref="C42:K42"/>
    <mergeCell ref="L42:P42"/>
    <mergeCell ref="C24:K24"/>
    <mergeCell ref="L24:P24"/>
    <mergeCell ref="Q24:U24"/>
    <mergeCell ref="C40:K40"/>
    <mergeCell ref="L40:P40"/>
    <mergeCell ref="C41:K41"/>
    <mergeCell ref="L41:P41"/>
    <mergeCell ref="C27:K27"/>
    <mergeCell ref="L27:P27"/>
    <mergeCell ref="C29:K29"/>
    <mergeCell ref="L29:P29"/>
    <mergeCell ref="C31:K31"/>
    <mergeCell ref="C25:K25"/>
    <mergeCell ref="L25:P25"/>
    <mergeCell ref="Q25:U25"/>
    <mergeCell ref="P35:Q35"/>
    <mergeCell ref="S35:T35"/>
    <mergeCell ref="Q36:AA36"/>
    <mergeCell ref="Q37:AA37"/>
    <mergeCell ref="C36:K36"/>
    <mergeCell ref="L36:P36"/>
    <mergeCell ref="L37:P37"/>
    <mergeCell ref="V22:Y22"/>
    <mergeCell ref="V25:Y25"/>
    <mergeCell ref="V24:Y24"/>
    <mergeCell ref="V23:Y23"/>
    <mergeCell ref="V35:W35"/>
    <mergeCell ref="AA18:AE18"/>
    <mergeCell ref="C19:K19"/>
    <mergeCell ref="L19:P19"/>
    <mergeCell ref="Q19:U19"/>
    <mergeCell ref="V19:Z19"/>
    <mergeCell ref="AA19:AE19"/>
    <mergeCell ref="C18:K18"/>
    <mergeCell ref="L18:P18"/>
    <mergeCell ref="Q18:U18"/>
    <mergeCell ref="V18:Z18"/>
    <mergeCell ref="C20:K20"/>
    <mergeCell ref="L20:P20"/>
    <mergeCell ref="Q20:U20"/>
    <mergeCell ref="C22:K22"/>
    <mergeCell ref="L22:P22"/>
    <mergeCell ref="Q22:U22"/>
    <mergeCell ref="C23:K23"/>
    <mergeCell ref="L23:P23"/>
    <mergeCell ref="AA16:AE16"/>
    <mergeCell ref="C17:K17"/>
    <mergeCell ref="L17:P17"/>
    <mergeCell ref="Q17:U17"/>
    <mergeCell ref="V17:Z17"/>
    <mergeCell ref="AA17:AE17"/>
    <mergeCell ref="C16:K16"/>
    <mergeCell ref="L16:P16"/>
    <mergeCell ref="Q16:U16"/>
    <mergeCell ref="V16:Z16"/>
    <mergeCell ref="AA12:AE12"/>
    <mergeCell ref="C12:K12"/>
    <mergeCell ref="AA15:AE15"/>
    <mergeCell ref="C14:K14"/>
    <mergeCell ref="L14:P14"/>
    <mergeCell ref="Q14:U14"/>
    <mergeCell ref="V14:Z14"/>
    <mergeCell ref="AA14:AE14"/>
    <mergeCell ref="L12:P12"/>
    <mergeCell ref="Q12:U12"/>
    <mergeCell ref="V12:Z12"/>
    <mergeCell ref="C15:K15"/>
    <mergeCell ref="L15:P15"/>
    <mergeCell ref="Q15:U15"/>
    <mergeCell ref="V15:Z15"/>
    <mergeCell ref="A2:AH2"/>
    <mergeCell ref="P9:Q9"/>
    <mergeCell ref="S9:T9"/>
    <mergeCell ref="V9:W9"/>
    <mergeCell ref="C11:K11"/>
    <mergeCell ref="L11:P11"/>
    <mergeCell ref="Q11:U11"/>
    <mergeCell ref="V11:Z11"/>
    <mergeCell ref="AA11:AE11"/>
    <mergeCell ref="A1:AH1"/>
    <mergeCell ref="C32:K32"/>
    <mergeCell ref="L32:P32"/>
    <mergeCell ref="L31:P31"/>
    <mergeCell ref="Q31:V31"/>
    <mergeCell ref="Q32:V32"/>
    <mergeCell ref="W32:AD32"/>
    <mergeCell ref="W31:AD31"/>
    <mergeCell ref="C28:K28"/>
    <mergeCell ref="L28:P28"/>
    <mergeCell ref="Q27:V27"/>
    <mergeCell ref="Q28:V28"/>
    <mergeCell ref="W27:AD27"/>
    <mergeCell ref="W28:AD28"/>
    <mergeCell ref="C30:K30"/>
    <mergeCell ref="L30:P30"/>
    <mergeCell ref="Q29:V29"/>
    <mergeCell ref="Q30:V30"/>
    <mergeCell ref="W30:AD30"/>
    <mergeCell ref="W29:AD29"/>
    <mergeCell ref="A3:AH3"/>
    <mergeCell ref="P26:Q26"/>
    <mergeCell ref="S26:T26"/>
    <mergeCell ref="V26:W26"/>
  </mergeCells>
  <phoneticPr fontId="1"/>
  <dataValidations count="5">
    <dataValidation type="list" allowBlank="1" showInputMessage="1" showErrorMessage="1" sqref="V12:Z12">
      <formula1>"建築主,リース,屋根貸し"</formula1>
    </dataValidation>
    <dataValidation type="list" allowBlank="1" showInputMessage="1" showErrorMessage="1" sqref="AA15:AE19 AA12:AE12">
      <formula1>"自家消費,余剰売電,全量売電"</formula1>
    </dataValidation>
    <dataValidation type="list" allowBlank="1" showInputMessage="1" showErrorMessage="1" sqref="C6:C7 O6 R9">
      <formula1>"■,□"</formula1>
    </dataValidation>
    <dataValidation type="list" allowBlank="1" showInputMessage="1" showErrorMessage="1" sqref="V15:Z15">
      <formula1>"建築主,その他"</formula1>
    </dataValidation>
    <dataValidation type="list" allowBlank="1" showInputMessage="1" showErrorMessage="1" sqref="V16:Z19">
      <formula1>"建築主,その他"</formula1>
    </dataValidation>
  </dataValidations>
  <printOptions horizontalCentered="1"/>
  <pageMargins left="0.35433070866141736" right="0.35433070866141736" top="0.55118110236220474" bottom="0.55118110236220474" header="0" footer="0"/>
  <pageSetup paperSize="9" orientation="portrait" r:id="rId1"/>
  <ignoredErrors>
    <ignoredError sqref="L16:P19" unlockedFormula="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BA49"/>
  <sheetViews>
    <sheetView view="pageBreakPreview" zoomScale="70" zoomScaleNormal="85" zoomScaleSheetLayoutView="70" workbookViewId="0">
      <selection activeCell="L24" sqref="L24:P24"/>
    </sheetView>
  </sheetViews>
  <sheetFormatPr defaultColWidth="2.625" defaultRowHeight="12"/>
  <cols>
    <col min="1" max="1" width="1.625" style="33" customWidth="1"/>
    <col min="2" max="2" width="3.25" style="33" bestFit="1" customWidth="1"/>
    <col min="3" max="33" width="2.625" style="33"/>
    <col min="34" max="34" width="1.625" style="33" customWidth="1"/>
    <col min="35" max="35" width="2.625" style="33"/>
    <col min="36" max="36" width="10.625" style="33" customWidth="1"/>
    <col min="37" max="49" width="2.625" style="33"/>
    <col min="50" max="50" width="5" style="33" bestFit="1" customWidth="1"/>
    <col min="51" max="51" width="2.625" style="33"/>
    <col min="52" max="52" width="6.75" style="33" bestFit="1" customWidth="1"/>
    <col min="53" max="16384" width="2.625" style="33"/>
  </cols>
  <sheetData>
    <row r="1" spans="1:53" ht="12" customHeight="1">
      <c r="A1" s="250" t="s">
        <v>256</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row>
    <row r="2" spans="1:53" ht="20.25" customHeight="1">
      <c r="A2" s="252" t="s">
        <v>113</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4"/>
    </row>
    <row r="3" spans="1:53" ht="15" customHeight="1">
      <c r="A3" s="364"/>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6"/>
    </row>
    <row r="4" spans="1:53" s="43" customFormat="1" ht="15" customHeight="1">
      <c r="A4" s="41"/>
      <c r="B4" s="81" t="s">
        <v>51</v>
      </c>
      <c r="C4" s="50"/>
      <c r="D4" s="50"/>
      <c r="E4" s="50"/>
      <c r="F4" s="50"/>
      <c r="G4" s="50"/>
      <c r="H4" s="50"/>
      <c r="I4" s="50"/>
      <c r="J4" s="58"/>
      <c r="K4" s="51"/>
      <c r="L4" s="51"/>
      <c r="M4" s="51"/>
      <c r="N4" s="51"/>
      <c r="O4" s="51"/>
      <c r="P4" s="51"/>
      <c r="Q4" s="51"/>
      <c r="R4" s="51"/>
      <c r="S4" s="51"/>
      <c r="T4" s="51"/>
      <c r="U4" s="51"/>
      <c r="V4" s="51"/>
      <c r="W4" s="51"/>
      <c r="X4" s="51"/>
      <c r="Y4" s="51"/>
      <c r="Z4" s="51"/>
      <c r="AA4" s="6"/>
      <c r="AB4" s="51"/>
      <c r="AC4" s="51"/>
      <c r="AD4" s="51"/>
      <c r="AE4" s="51"/>
      <c r="AF4" s="6"/>
      <c r="AG4" s="6"/>
      <c r="AH4" s="42"/>
    </row>
    <row r="5" spans="1:53" s="43" customFormat="1" ht="15" customHeight="1">
      <c r="A5" s="41"/>
      <c r="B5" s="7" t="s">
        <v>59</v>
      </c>
      <c r="C5" s="50"/>
      <c r="D5" s="50"/>
      <c r="E5" s="50"/>
      <c r="F5" s="50"/>
      <c r="G5" s="50"/>
      <c r="H5" s="50"/>
      <c r="I5" s="50"/>
      <c r="J5" s="58"/>
      <c r="K5" s="51"/>
      <c r="L5" s="51"/>
      <c r="M5" s="51"/>
      <c r="N5" s="51"/>
      <c r="O5" s="51"/>
      <c r="P5" s="51"/>
      <c r="Q5" s="51"/>
      <c r="R5" s="51"/>
      <c r="S5" s="51"/>
      <c r="T5" s="51"/>
      <c r="U5" s="51"/>
      <c r="V5" s="51"/>
      <c r="W5" s="51"/>
      <c r="X5" s="51"/>
      <c r="Y5" s="51"/>
      <c r="Z5" s="51"/>
      <c r="AA5" s="6"/>
      <c r="AB5" s="51"/>
      <c r="AC5" s="51"/>
      <c r="AD5" s="51"/>
      <c r="AE5" s="51"/>
      <c r="AF5" s="6"/>
      <c r="AG5" s="6"/>
      <c r="AH5" s="42"/>
    </row>
    <row r="6" spans="1:53" s="43" customFormat="1" ht="15" customHeight="1" thickBot="1">
      <c r="A6" s="41"/>
      <c r="B6" s="7" t="s">
        <v>115</v>
      </c>
      <c r="C6" s="50"/>
      <c r="D6" s="51"/>
      <c r="E6" s="50"/>
      <c r="F6" s="50"/>
      <c r="G6" s="50"/>
      <c r="H6" s="50"/>
      <c r="I6" s="50"/>
      <c r="J6" s="58"/>
      <c r="K6" s="51"/>
      <c r="L6" s="51"/>
      <c r="M6" s="51"/>
      <c r="N6" s="51"/>
      <c r="O6" s="50"/>
      <c r="P6" s="6"/>
      <c r="Q6" s="51"/>
      <c r="R6" s="51"/>
      <c r="S6" s="51"/>
      <c r="T6" s="51"/>
      <c r="U6" s="51"/>
      <c r="V6" s="51"/>
      <c r="W6" s="51"/>
      <c r="X6" s="51"/>
      <c r="Y6" s="51"/>
      <c r="Z6" s="51"/>
      <c r="AA6" s="6"/>
      <c r="AB6" s="51"/>
      <c r="AC6" s="51"/>
      <c r="AD6" s="51"/>
      <c r="AE6" s="51"/>
      <c r="AF6" s="6"/>
      <c r="AG6" s="6"/>
      <c r="AH6" s="42"/>
    </row>
    <row r="7" spans="1:53" ht="30" customHeight="1" thickBot="1">
      <c r="A7" s="31"/>
      <c r="B7" s="23"/>
      <c r="C7" s="460" t="s">
        <v>114</v>
      </c>
      <c r="D7" s="308"/>
      <c r="E7" s="289" t="s">
        <v>119</v>
      </c>
      <c r="F7" s="209"/>
      <c r="G7" s="209"/>
      <c r="H7" s="209"/>
      <c r="I7" s="209"/>
      <c r="J7" s="209"/>
      <c r="K7" s="209"/>
      <c r="L7" s="209"/>
      <c r="M7" s="285" t="s">
        <v>7</v>
      </c>
      <c r="N7" s="307"/>
      <c r="O7" s="307"/>
      <c r="P7" s="307"/>
      <c r="Q7" s="307"/>
      <c r="R7" s="307"/>
      <c r="S7" s="307"/>
      <c r="T7" s="308"/>
      <c r="U7" s="228" t="s">
        <v>371</v>
      </c>
      <c r="V7" s="228"/>
      <c r="W7" s="228"/>
      <c r="X7" s="228"/>
      <c r="Y7" s="228"/>
      <c r="Z7" s="429" t="s">
        <v>40</v>
      </c>
      <c r="AA7" s="429"/>
      <c r="AB7" s="429"/>
      <c r="AC7" s="429"/>
      <c r="AD7" s="429"/>
      <c r="AE7" s="429"/>
      <c r="AF7" s="429"/>
      <c r="AG7" s="431"/>
      <c r="AH7" s="32"/>
    </row>
    <row r="8" spans="1:53" ht="15" customHeight="1">
      <c r="A8" s="31"/>
      <c r="B8" s="64"/>
      <c r="C8" s="488">
        <v>1</v>
      </c>
      <c r="D8" s="489"/>
      <c r="E8" s="503"/>
      <c r="F8" s="504"/>
      <c r="G8" s="504"/>
      <c r="H8" s="504"/>
      <c r="I8" s="504"/>
      <c r="J8" s="504"/>
      <c r="K8" s="504"/>
      <c r="L8" s="505"/>
      <c r="M8" s="515"/>
      <c r="N8" s="516"/>
      <c r="O8" s="516"/>
      <c r="P8" s="516"/>
      <c r="Q8" s="516"/>
      <c r="R8" s="516"/>
      <c r="S8" s="516"/>
      <c r="T8" s="517"/>
      <c r="U8" s="506"/>
      <c r="V8" s="506"/>
      <c r="W8" s="506"/>
      <c r="X8" s="506"/>
      <c r="Y8" s="506"/>
      <c r="Z8" s="506"/>
      <c r="AA8" s="506"/>
      <c r="AB8" s="506"/>
      <c r="AC8" s="506"/>
      <c r="AD8" s="506"/>
      <c r="AE8" s="506"/>
      <c r="AF8" s="506"/>
      <c r="AG8" s="507"/>
      <c r="AH8" s="32"/>
    </row>
    <row r="9" spans="1:53" ht="15" customHeight="1">
      <c r="A9" s="31"/>
      <c r="B9" s="64"/>
      <c r="C9" s="483">
        <v>2</v>
      </c>
      <c r="D9" s="484"/>
      <c r="E9" s="222"/>
      <c r="F9" s="223"/>
      <c r="G9" s="223"/>
      <c r="H9" s="223"/>
      <c r="I9" s="223"/>
      <c r="J9" s="223"/>
      <c r="K9" s="223"/>
      <c r="L9" s="224"/>
      <c r="M9" s="518"/>
      <c r="N9" s="519"/>
      <c r="O9" s="519"/>
      <c r="P9" s="519"/>
      <c r="Q9" s="519"/>
      <c r="R9" s="519"/>
      <c r="S9" s="519"/>
      <c r="T9" s="520"/>
      <c r="U9" s="509"/>
      <c r="V9" s="509"/>
      <c r="W9" s="509"/>
      <c r="X9" s="509"/>
      <c r="Y9" s="509"/>
      <c r="Z9" s="509"/>
      <c r="AA9" s="509"/>
      <c r="AB9" s="509"/>
      <c r="AC9" s="509"/>
      <c r="AD9" s="509"/>
      <c r="AE9" s="509"/>
      <c r="AF9" s="509"/>
      <c r="AG9" s="510"/>
      <c r="AH9" s="32"/>
    </row>
    <row r="10" spans="1:53" ht="15" customHeight="1" thickBot="1">
      <c r="A10" s="31"/>
      <c r="B10" s="64"/>
      <c r="C10" s="478">
        <v>3</v>
      </c>
      <c r="D10" s="479"/>
      <c r="E10" s="500"/>
      <c r="F10" s="501"/>
      <c r="G10" s="501"/>
      <c r="H10" s="501"/>
      <c r="I10" s="501"/>
      <c r="J10" s="501"/>
      <c r="K10" s="501"/>
      <c r="L10" s="502"/>
      <c r="M10" s="511"/>
      <c r="N10" s="512"/>
      <c r="O10" s="512"/>
      <c r="P10" s="512"/>
      <c r="Q10" s="512"/>
      <c r="R10" s="512"/>
      <c r="S10" s="512"/>
      <c r="T10" s="513"/>
      <c r="U10" s="508"/>
      <c r="V10" s="508"/>
      <c r="W10" s="508"/>
      <c r="X10" s="508"/>
      <c r="Y10" s="508"/>
      <c r="Z10" s="508"/>
      <c r="AA10" s="508"/>
      <c r="AB10" s="508"/>
      <c r="AC10" s="508"/>
      <c r="AD10" s="508"/>
      <c r="AE10" s="508"/>
      <c r="AF10" s="508"/>
      <c r="AG10" s="514"/>
      <c r="AH10" s="32"/>
    </row>
    <row r="11" spans="1:53" s="43" customFormat="1" ht="15" customHeight="1" thickBot="1">
      <c r="A11" s="41"/>
      <c r="B11" s="7" t="s">
        <v>116</v>
      </c>
      <c r="C11" s="50"/>
      <c r="D11" s="6"/>
      <c r="E11" s="50"/>
      <c r="F11" s="50"/>
      <c r="G11" s="50"/>
      <c r="H11" s="50"/>
      <c r="I11" s="50"/>
      <c r="J11" s="58"/>
      <c r="K11" s="51"/>
      <c r="L11" s="51"/>
      <c r="M11" s="51"/>
      <c r="N11" s="51"/>
      <c r="O11" s="51"/>
      <c r="P11" s="51"/>
      <c r="Q11" s="51"/>
      <c r="R11" s="51"/>
      <c r="S11" s="51"/>
      <c r="T11" s="51"/>
      <c r="U11" s="51"/>
      <c r="V11" s="51"/>
      <c r="W11" s="51"/>
      <c r="X11" s="51"/>
      <c r="Y11" s="51"/>
      <c r="Z11" s="51"/>
      <c r="AA11" s="6"/>
      <c r="AB11" s="51"/>
      <c r="AC11" s="51"/>
      <c r="AD11" s="51"/>
      <c r="AE11" s="51"/>
      <c r="AF11" s="6"/>
      <c r="AG11" s="6"/>
      <c r="AH11" s="42"/>
    </row>
    <row r="12" spans="1:53" ht="30" customHeight="1" thickTop="1" thickBot="1">
      <c r="A12" s="31"/>
      <c r="B12" s="23"/>
      <c r="C12" s="460" t="s">
        <v>114</v>
      </c>
      <c r="D12" s="308"/>
      <c r="E12" s="289" t="s">
        <v>119</v>
      </c>
      <c r="F12" s="209"/>
      <c r="G12" s="209"/>
      <c r="H12" s="209"/>
      <c r="I12" s="209"/>
      <c r="J12" s="209"/>
      <c r="K12" s="209"/>
      <c r="L12" s="209"/>
      <c r="M12" s="228" t="s">
        <v>15</v>
      </c>
      <c r="N12" s="228"/>
      <c r="O12" s="228"/>
      <c r="P12" s="228"/>
      <c r="Q12" s="228"/>
      <c r="R12" s="228" t="s">
        <v>117</v>
      </c>
      <c r="S12" s="228"/>
      <c r="T12" s="228"/>
      <c r="U12" s="228"/>
      <c r="V12" s="285"/>
      <c r="W12" s="148"/>
      <c r="X12" s="97"/>
      <c r="Y12" s="97"/>
      <c r="Z12" s="97"/>
      <c r="AA12" s="97"/>
      <c r="AB12" s="23"/>
      <c r="AC12" s="38"/>
      <c r="AD12" s="38"/>
      <c r="AE12" s="38"/>
      <c r="AF12" s="23"/>
      <c r="AG12" s="23"/>
      <c r="AH12" s="32"/>
      <c r="AJ12" s="162" t="s">
        <v>374</v>
      </c>
      <c r="AK12" s="163" t="s">
        <v>376</v>
      </c>
      <c r="AL12" s="164"/>
      <c r="AM12" s="164"/>
      <c r="AN12" s="164"/>
      <c r="AO12" s="164"/>
      <c r="AP12" s="164"/>
      <c r="AQ12" s="164"/>
      <c r="AR12" s="164"/>
      <c r="AS12" s="164"/>
      <c r="AT12" s="164"/>
      <c r="AU12" s="164"/>
      <c r="AV12" s="164"/>
      <c r="AW12" s="165"/>
      <c r="AX12" s="166" t="s">
        <v>377</v>
      </c>
      <c r="AY12" s="167" t="str">
        <f>IF(OR(AJ13="■",AJ14="■",AJ15="■"),"■","□")</f>
        <v>□</v>
      </c>
      <c r="AZ12" s="166" t="s">
        <v>378</v>
      </c>
      <c r="BA12" s="167" t="str">
        <f>IF(AY12="■","□","■")</f>
        <v>■</v>
      </c>
    </row>
    <row r="13" spans="1:53" ht="15" customHeight="1">
      <c r="A13" s="31"/>
      <c r="B13" s="64"/>
      <c r="C13" s="488">
        <v>1</v>
      </c>
      <c r="D13" s="489"/>
      <c r="E13" s="469" t="str">
        <f>IF(E8=0,"",E8)</f>
        <v/>
      </c>
      <c r="F13" s="470"/>
      <c r="G13" s="470"/>
      <c r="H13" s="470"/>
      <c r="I13" s="470"/>
      <c r="J13" s="470"/>
      <c r="K13" s="470"/>
      <c r="L13" s="471"/>
      <c r="M13" s="496"/>
      <c r="N13" s="496"/>
      <c r="O13" s="496"/>
      <c r="P13" s="496"/>
      <c r="Q13" s="496"/>
      <c r="R13" s="524"/>
      <c r="S13" s="524"/>
      <c r="T13" s="524"/>
      <c r="U13" s="524"/>
      <c r="V13" s="525"/>
      <c r="W13" s="168"/>
      <c r="X13" s="39"/>
      <c r="Y13" s="39"/>
      <c r="Z13" s="39"/>
      <c r="AA13" s="39"/>
      <c r="AB13" s="64"/>
      <c r="AC13" s="54"/>
      <c r="AD13" s="54"/>
      <c r="AE13" s="54"/>
      <c r="AF13" s="64"/>
      <c r="AG13" s="64"/>
      <c r="AH13" s="32"/>
      <c r="AJ13" s="162" t="str">
        <f>IF(M13="PPA","■","□")</f>
        <v>□</v>
      </c>
    </row>
    <row r="14" spans="1:53" ht="15" customHeight="1">
      <c r="A14" s="31"/>
      <c r="B14" s="64"/>
      <c r="C14" s="483">
        <v>2</v>
      </c>
      <c r="D14" s="484"/>
      <c r="E14" s="472" t="str">
        <f>IF(E9=0,"",E9)</f>
        <v/>
      </c>
      <c r="F14" s="473"/>
      <c r="G14" s="473"/>
      <c r="H14" s="473"/>
      <c r="I14" s="473"/>
      <c r="J14" s="473"/>
      <c r="K14" s="473"/>
      <c r="L14" s="474"/>
      <c r="M14" s="497"/>
      <c r="N14" s="497"/>
      <c r="O14" s="497"/>
      <c r="P14" s="497"/>
      <c r="Q14" s="497"/>
      <c r="R14" s="498"/>
      <c r="S14" s="498"/>
      <c r="T14" s="498"/>
      <c r="U14" s="498"/>
      <c r="V14" s="499"/>
      <c r="W14" s="168"/>
      <c r="X14" s="39"/>
      <c r="Y14" s="39"/>
      <c r="Z14" s="39"/>
      <c r="AA14" s="39"/>
      <c r="AB14" s="64"/>
      <c r="AC14" s="54"/>
      <c r="AD14" s="54"/>
      <c r="AE14" s="54"/>
      <c r="AF14" s="64"/>
      <c r="AG14" s="64"/>
      <c r="AH14" s="32"/>
      <c r="AJ14" s="162" t="str">
        <f>IF(M14="PPA","■","□")</f>
        <v>□</v>
      </c>
    </row>
    <row r="15" spans="1:53" ht="15" customHeight="1" thickBot="1">
      <c r="A15" s="31"/>
      <c r="B15" s="64"/>
      <c r="C15" s="478">
        <v>3</v>
      </c>
      <c r="D15" s="479"/>
      <c r="E15" s="475" t="str">
        <f>IF(E10=0,"",E10)</f>
        <v/>
      </c>
      <c r="F15" s="476"/>
      <c r="G15" s="476"/>
      <c r="H15" s="476"/>
      <c r="I15" s="476"/>
      <c r="J15" s="476"/>
      <c r="K15" s="476"/>
      <c r="L15" s="477"/>
      <c r="M15" s="493"/>
      <c r="N15" s="493"/>
      <c r="O15" s="493"/>
      <c r="P15" s="493"/>
      <c r="Q15" s="493"/>
      <c r="R15" s="494"/>
      <c r="S15" s="494"/>
      <c r="T15" s="494"/>
      <c r="U15" s="494"/>
      <c r="V15" s="495"/>
      <c r="W15" s="168"/>
      <c r="X15" s="39"/>
      <c r="Y15" s="39"/>
      <c r="Z15" s="39"/>
      <c r="AA15" s="39"/>
      <c r="AB15" s="64"/>
      <c r="AC15" s="54"/>
      <c r="AD15" s="54"/>
      <c r="AE15" s="54"/>
      <c r="AF15" s="64"/>
      <c r="AG15" s="64"/>
      <c r="AH15" s="32"/>
      <c r="AJ15" s="162" t="str">
        <f>IF(M15="PPA","■","□")</f>
        <v>□</v>
      </c>
    </row>
    <row r="16" spans="1:53" s="43" customFormat="1" ht="15" customHeight="1" thickBot="1">
      <c r="A16" s="41"/>
      <c r="B16" s="7" t="s">
        <v>372</v>
      </c>
      <c r="C16" s="50"/>
      <c r="D16" s="6"/>
      <c r="E16" s="50"/>
      <c r="F16" s="50"/>
      <c r="G16" s="50"/>
      <c r="H16" s="50"/>
      <c r="I16" s="50"/>
      <c r="J16" s="58"/>
      <c r="K16" s="51"/>
      <c r="L16" s="51"/>
      <c r="M16" s="51"/>
      <c r="N16" s="51"/>
      <c r="O16" s="51"/>
      <c r="P16" s="51"/>
      <c r="Q16" s="51"/>
      <c r="R16" s="51"/>
      <c r="S16" s="51"/>
      <c r="T16" s="51"/>
      <c r="U16" s="51"/>
      <c r="V16" s="51"/>
      <c r="W16" s="51"/>
      <c r="X16" s="51"/>
      <c r="Y16" s="51"/>
      <c r="Z16" s="51"/>
      <c r="AA16" s="6"/>
      <c r="AB16" s="51"/>
      <c r="AC16" s="51"/>
      <c r="AD16" s="51"/>
      <c r="AE16" s="51"/>
      <c r="AF16" s="6"/>
      <c r="AG16" s="6"/>
      <c r="AH16" s="42"/>
    </row>
    <row r="17" spans="1:40" ht="30" customHeight="1" thickBot="1">
      <c r="A17" s="31"/>
      <c r="B17" s="23"/>
      <c r="C17" s="460" t="s">
        <v>114</v>
      </c>
      <c r="D17" s="308"/>
      <c r="E17" s="289" t="s">
        <v>119</v>
      </c>
      <c r="F17" s="209"/>
      <c r="G17" s="209"/>
      <c r="H17" s="209"/>
      <c r="I17" s="209"/>
      <c r="J17" s="209"/>
      <c r="K17" s="209"/>
      <c r="L17" s="209"/>
      <c r="M17" s="285" t="s">
        <v>245</v>
      </c>
      <c r="N17" s="307"/>
      <c r="O17" s="307"/>
      <c r="P17" s="307"/>
      <c r="Q17" s="307"/>
      <c r="R17" s="307"/>
      <c r="S17" s="312"/>
      <c r="T17" s="83"/>
      <c r="U17" s="83"/>
      <c r="V17" s="83"/>
      <c r="W17" s="83"/>
      <c r="X17" s="83"/>
      <c r="Y17" s="83"/>
      <c r="Z17" s="83"/>
      <c r="AA17" s="83"/>
      <c r="AB17" s="83"/>
      <c r="AC17" s="83"/>
      <c r="AD17" s="83"/>
      <c r="AE17" s="83"/>
      <c r="AF17" s="83"/>
      <c r="AG17" s="83"/>
      <c r="AH17" s="32"/>
    </row>
    <row r="18" spans="1:40" ht="15" customHeight="1">
      <c r="A18" s="31"/>
      <c r="B18" s="64"/>
      <c r="C18" s="488">
        <v>1</v>
      </c>
      <c r="D18" s="489"/>
      <c r="E18" s="469" t="str">
        <f>IF(E8=0,"",E8)</f>
        <v/>
      </c>
      <c r="F18" s="470"/>
      <c r="G18" s="470"/>
      <c r="H18" s="470"/>
      <c r="I18" s="470"/>
      <c r="J18" s="470"/>
      <c r="K18" s="470"/>
      <c r="L18" s="471"/>
      <c r="M18" s="490"/>
      <c r="N18" s="491"/>
      <c r="O18" s="491"/>
      <c r="P18" s="491"/>
      <c r="Q18" s="491"/>
      <c r="R18" s="491"/>
      <c r="S18" s="492"/>
      <c r="T18" s="83"/>
      <c r="U18" s="83"/>
      <c r="V18" s="83"/>
      <c r="W18" s="83"/>
      <c r="X18" s="83"/>
      <c r="Y18" s="83"/>
      <c r="Z18" s="83"/>
      <c r="AA18" s="83"/>
      <c r="AB18" s="83"/>
      <c r="AC18" s="83"/>
      <c r="AD18" s="83"/>
      <c r="AE18" s="83"/>
      <c r="AF18" s="83"/>
      <c r="AG18" s="83"/>
      <c r="AH18" s="32"/>
    </row>
    <row r="19" spans="1:40" ht="15" customHeight="1">
      <c r="A19" s="31"/>
      <c r="B19" s="64"/>
      <c r="C19" s="483">
        <v>2</v>
      </c>
      <c r="D19" s="484"/>
      <c r="E19" s="472" t="str">
        <f>IF(E9=0,"",E9)</f>
        <v/>
      </c>
      <c r="F19" s="473"/>
      <c r="G19" s="473"/>
      <c r="H19" s="473"/>
      <c r="I19" s="473"/>
      <c r="J19" s="473"/>
      <c r="K19" s="473"/>
      <c r="L19" s="474"/>
      <c r="M19" s="485"/>
      <c r="N19" s="486"/>
      <c r="O19" s="486"/>
      <c r="P19" s="486"/>
      <c r="Q19" s="486"/>
      <c r="R19" s="486"/>
      <c r="S19" s="487"/>
      <c r="T19" s="83"/>
      <c r="U19" s="83"/>
      <c r="V19" s="83"/>
      <c r="W19" s="83"/>
      <c r="X19" s="83"/>
      <c r="Y19" s="83"/>
      <c r="Z19" s="83"/>
      <c r="AA19" s="83"/>
      <c r="AB19" s="83"/>
      <c r="AC19" s="83"/>
      <c r="AD19" s="83"/>
      <c r="AE19" s="83"/>
      <c r="AF19" s="83"/>
      <c r="AG19" s="83"/>
      <c r="AH19" s="32"/>
    </row>
    <row r="20" spans="1:40" ht="15" customHeight="1" thickBot="1">
      <c r="A20" s="31"/>
      <c r="B20" s="64"/>
      <c r="C20" s="478">
        <v>3</v>
      </c>
      <c r="D20" s="479"/>
      <c r="E20" s="475" t="str">
        <f>IF(E10=0,"",E10)</f>
        <v/>
      </c>
      <c r="F20" s="476"/>
      <c r="G20" s="476"/>
      <c r="H20" s="476"/>
      <c r="I20" s="476"/>
      <c r="J20" s="476"/>
      <c r="K20" s="476"/>
      <c r="L20" s="477"/>
      <c r="M20" s="480"/>
      <c r="N20" s="481"/>
      <c r="O20" s="481"/>
      <c r="P20" s="481"/>
      <c r="Q20" s="481"/>
      <c r="R20" s="481"/>
      <c r="S20" s="482"/>
      <c r="T20" s="83"/>
      <c r="U20" s="83"/>
      <c r="V20" s="83"/>
      <c r="W20" s="83"/>
      <c r="X20" s="83"/>
      <c r="Y20" s="83"/>
      <c r="Z20" s="83"/>
      <c r="AA20" s="83"/>
      <c r="AB20" s="83"/>
      <c r="AC20" s="83"/>
      <c r="AD20" s="83"/>
      <c r="AE20" s="83"/>
      <c r="AF20" s="83"/>
      <c r="AG20" s="83"/>
      <c r="AH20" s="32"/>
    </row>
    <row r="21" spans="1:40" ht="15" customHeight="1" thickBot="1">
      <c r="A21" s="31"/>
      <c r="B21" s="7" t="s">
        <v>193</v>
      </c>
      <c r="C21" s="48"/>
      <c r="D21" s="48"/>
      <c r="E21" s="48"/>
      <c r="F21" s="48"/>
      <c r="G21" s="48"/>
      <c r="H21" s="48"/>
      <c r="I21" s="48"/>
      <c r="J21" s="47"/>
      <c r="K21" s="49"/>
      <c r="L21" s="49"/>
      <c r="M21" s="49"/>
      <c r="N21" s="49"/>
      <c r="O21" s="49"/>
      <c r="P21" s="49"/>
      <c r="Q21" s="49"/>
      <c r="R21" s="49"/>
      <c r="S21" s="49"/>
      <c r="T21" s="49"/>
      <c r="U21" s="49"/>
      <c r="V21" s="49"/>
      <c r="W21" s="49"/>
      <c r="X21" s="49"/>
      <c r="Y21" s="49"/>
      <c r="Z21" s="49"/>
      <c r="AA21" s="7"/>
      <c r="AB21" s="49"/>
      <c r="AC21" s="49"/>
      <c r="AD21" s="49"/>
      <c r="AE21" s="49"/>
      <c r="AF21" s="7"/>
      <c r="AG21" s="7"/>
      <c r="AH21" s="32"/>
    </row>
    <row r="22" spans="1:40" ht="30" customHeight="1" thickBot="1">
      <c r="A22" s="31"/>
      <c r="B22" s="49"/>
      <c r="C22" s="208"/>
      <c r="D22" s="209"/>
      <c r="E22" s="209"/>
      <c r="F22" s="209"/>
      <c r="G22" s="209"/>
      <c r="H22" s="209"/>
      <c r="I22" s="209"/>
      <c r="J22" s="209"/>
      <c r="K22" s="239"/>
      <c r="L22" s="228" t="s">
        <v>11</v>
      </c>
      <c r="M22" s="228"/>
      <c r="N22" s="228"/>
      <c r="O22" s="228"/>
      <c r="P22" s="228"/>
      <c r="Q22" s="285" t="s">
        <v>190</v>
      </c>
      <c r="R22" s="307"/>
      <c r="S22" s="307"/>
      <c r="T22" s="307"/>
      <c r="U22" s="307"/>
      <c r="V22" s="307"/>
      <c r="W22" s="307"/>
      <c r="X22" s="312"/>
      <c r="Y22" s="7"/>
      <c r="Z22" s="7"/>
      <c r="AA22" s="7"/>
      <c r="AB22" s="7"/>
      <c r="AC22" s="7"/>
      <c r="AD22" s="49"/>
      <c r="AE22" s="49"/>
      <c r="AF22" s="7"/>
      <c r="AG22" s="7"/>
      <c r="AH22" s="32"/>
    </row>
    <row r="23" spans="1:40" ht="15" customHeight="1">
      <c r="A23" s="31"/>
      <c r="B23" s="49"/>
      <c r="C23" s="404" t="s">
        <v>110</v>
      </c>
      <c r="D23" s="405"/>
      <c r="E23" s="405"/>
      <c r="F23" s="405"/>
      <c r="G23" s="405"/>
      <c r="H23" s="405"/>
      <c r="I23" s="405"/>
      <c r="J23" s="405"/>
      <c r="K23" s="405"/>
      <c r="L23" s="229">
        <f>ROUNDDOWN(Q23/1000,3)</f>
        <v>0</v>
      </c>
      <c r="M23" s="229"/>
      <c r="N23" s="229"/>
      <c r="O23" s="229"/>
      <c r="P23" s="229"/>
      <c r="Q23" s="462"/>
      <c r="R23" s="463"/>
      <c r="S23" s="463"/>
      <c r="T23" s="463"/>
      <c r="U23" s="463"/>
      <c r="V23" s="463"/>
      <c r="W23" s="463"/>
      <c r="X23" s="464"/>
      <c r="Y23" s="7"/>
      <c r="Z23" s="7"/>
      <c r="AA23" s="7"/>
      <c r="AB23" s="7"/>
      <c r="AC23" s="7"/>
      <c r="AD23" s="49"/>
      <c r="AE23" s="49"/>
      <c r="AF23" s="7"/>
      <c r="AG23" s="7"/>
      <c r="AH23" s="32"/>
    </row>
    <row r="24" spans="1:40" ht="15" customHeight="1" thickBot="1">
      <c r="A24" s="31"/>
      <c r="B24" s="49"/>
      <c r="C24" s="445" t="s">
        <v>111</v>
      </c>
      <c r="D24" s="327"/>
      <c r="E24" s="327"/>
      <c r="F24" s="327"/>
      <c r="G24" s="327"/>
      <c r="H24" s="327"/>
      <c r="I24" s="327"/>
      <c r="J24" s="327"/>
      <c r="K24" s="327"/>
      <c r="L24" s="230">
        <f>ROUNDDOWN(Q24/1000,3)</f>
        <v>0</v>
      </c>
      <c r="M24" s="230"/>
      <c r="N24" s="230"/>
      <c r="O24" s="230"/>
      <c r="P24" s="230"/>
      <c r="Q24" s="465"/>
      <c r="R24" s="466"/>
      <c r="S24" s="466"/>
      <c r="T24" s="466"/>
      <c r="U24" s="466"/>
      <c r="V24" s="466"/>
      <c r="W24" s="466"/>
      <c r="X24" s="467"/>
      <c r="Y24" s="7"/>
      <c r="Z24" s="7"/>
      <c r="AA24" s="7"/>
      <c r="AB24" s="7"/>
      <c r="AC24" s="7"/>
      <c r="AD24" s="49"/>
      <c r="AE24" s="49"/>
      <c r="AF24" s="7"/>
      <c r="AG24" s="7"/>
      <c r="AH24" s="32"/>
    </row>
    <row r="25" spans="1:40" ht="15" customHeight="1" thickBot="1">
      <c r="A25" s="31"/>
      <c r="B25" s="49"/>
      <c r="C25" s="287" t="s">
        <v>26</v>
      </c>
      <c r="D25" s="288"/>
      <c r="E25" s="288"/>
      <c r="F25" s="288"/>
      <c r="G25" s="288"/>
      <c r="H25" s="288"/>
      <c r="I25" s="288"/>
      <c r="J25" s="288"/>
      <c r="K25" s="288"/>
      <c r="L25" s="392">
        <f>SUM(L23:P24)</f>
        <v>0</v>
      </c>
      <c r="M25" s="392"/>
      <c r="N25" s="392"/>
      <c r="O25" s="392"/>
      <c r="P25" s="392"/>
      <c r="Q25" s="468">
        <f>SUM(Q23:X24)</f>
        <v>0</v>
      </c>
      <c r="R25" s="301"/>
      <c r="S25" s="301"/>
      <c r="T25" s="301"/>
      <c r="U25" s="301"/>
      <c r="V25" s="301"/>
      <c r="W25" s="301"/>
      <c r="X25" s="302"/>
      <c r="Y25" s="7"/>
      <c r="Z25" s="7"/>
      <c r="AA25" s="7"/>
      <c r="AB25" s="7"/>
      <c r="AC25" s="7"/>
      <c r="AD25" s="49"/>
      <c r="AE25" s="49"/>
      <c r="AF25" s="7"/>
      <c r="AG25" s="7"/>
      <c r="AH25" s="32"/>
    </row>
    <row r="26" spans="1:40" ht="15" customHeight="1">
      <c r="A26" s="31"/>
      <c r="B26" s="7" t="s">
        <v>375</v>
      </c>
      <c r="C26" s="160"/>
      <c r="D26" s="160"/>
      <c r="E26" s="160"/>
      <c r="F26" s="160"/>
      <c r="G26" s="160"/>
      <c r="H26" s="160"/>
      <c r="I26" s="160"/>
      <c r="J26" s="159"/>
      <c r="K26" s="158"/>
      <c r="L26" s="158"/>
      <c r="M26" s="158"/>
      <c r="N26" s="158"/>
      <c r="O26" s="158"/>
      <c r="P26" s="158"/>
      <c r="Q26" s="158"/>
      <c r="R26" s="158"/>
      <c r="S26" s="158"/>
      <c r="T26" s="158"/>
      <c r="U26" s="158"/>
      <c r="V26" s="158"/>
      <c r="W26" s="158"/>
      <c r="X26" s="158"/>
      <c r="Y26" s="158"/>
      <c r="Z26" s="158"/>
      <c r="AA26" s="7"/>
      <c r="AB26" s="158"/>
      <c r="AC26" s="158"/>
      <c r="AD26" s="158"/>
      <c r="AE26" s="158"/>
      <c r="AF26" s="7"/>
      <c r="AG26" s="7"/>
      <c r="AH26" s="32"/>
    </row>
    <row r="27" spans="1:40" ht="15" customHeight="1" thickBot="1">
      <c r="A27" s="31"/>
      <c r="B27" s="7" t="s">
        <v>380</v>
      </c>
      <c r="C27" s="160"/>
      <c r="D27" s="158"/>
      <c r="E27" s="160"/>
      <c r="F27" s="160"/>
      <c r="G27" s="160"/>
      <c r="H27" s="160"/>
      <c r="I27" s="160"/>
      <c r="J27" s="159"/>
      <c r="K27" s="158"/>
      <c r="L27" s="158"/>
      <c r="M27" s="158"/>
      <c r="N27" s="158"/>
      <c r="O27" s="158"/>
      <c r="P27" s="158"/>
      <c r="Q27" s="158"/>
      <c r="R27" s="158"/>
      <c r="S27" s="158"/>
      <c r="T27" s="158"/>
      <c r="U27" s="158"/>
      <c r="V27" s="158"/>
      <c r="W27" s="158"/>
      <c r="X27" s="158"/>
      <c r="Y27" s="158"/>
      <c r="Z27" s="7"/>
      <c r="AA27" s="183" t="s">
        <v>118</v>
      </c>
      <c r="AB27" s="7" t="s">
        <v>273</v>
      </c>
      <c r="AC27" s="7"/>
      <c r="AD27" s="7"/>
      <c r="AE27" s="77" t="str">
        <f>IF(AA27="■","□","■")</f>
        <v>■</v>
      </c>
      <c r="AF27" s="7" t="s">
        <v>379</v>
      </c>
      <c r="AG27" s="7"/>
      <c r="AH27" s="32"/>
    </row>
    <row r="28" spans="1:40" ht="15" customHeight="1" thickTop="1" thickBot="1">
      <c r="A28" s="31"/>
      <c r="B28" s="7" t="s">
        <v>381</v>
      </c>
      <c r="C28" s="158"/>
      <c r="D28" s="160"/>
      <c r="E28" s="160"/>
      <c r="F28" s="160"/>
      <c r="G28" s="160"/>
      <c r="H28" s="160"/>
      <c r="I28" s="160"/>
      <c r="J28" s="159"/>
      <c r="K28" s="158"/>
      <c r="L28" s="158"/>
      <c r="M28" s="158"/>
      <c r="N28" s="158"/>
      <c r="O28" s="158"/>
      <c r="P28" s="158"/>
      <c r="Q28" s="158"/>
      <c r="R28" s="158"/>
      <c r="S28" s="158"/>
      <c r="T28" s="158"/>
      <c r="U28" s="158"/>
      <c r="V28" s="158"/>
      <c r="W28" s="158"/>
      <c r="X28" s="158"/>
      <c r="Y28" s="158"/>
      <c r="Z28" s="158"/>
      <c r="AA28" s="7"/>
      <c r="AB28" s="158"/>
      <c r="AC28" s="158"/>
      <c r="AD28" s="158"/>
      <c r="AE28" s="158"/>
      <c r="AF28" s="7"/>
      <c r="AG28" s="7"/>
      <c r="AH28" s="32"/>
      <c r="AJ28" s="521" t="s">
        <v>394</v>
      </c>
      <c r="AK28" s="521"/>
      <c r="AL28" s="521"/>
      <c r="AM28" s="521"/>
      <c r="AN28" s="169" t="str">
        <f>IF(AND(AA29="■",AA30="■",AA31="■"),"■","□")</f>
        <v>□</v>
      </c>
    </row>
    <row r="29" spans="1:40" ht="15" customHeight="1" thickTop="1">
      <c r="A29" s="31"/>
      <c r="B29" s="7" t="s">
        <v>382</v>
      </c>
      <c r="C29" s="160"/>
      <c r="D29" s="160"/>
      <c r="E29" s="160"/>
      <c r="F29" s="160"/>
      <c r="G29" s="160"/>
      <c r="H29" s="160"/>
      <c r="I29" s="160"/>
      <c r="J29" s="159"/>
      <c r="K29" s="158"/>
      <c r="L29" s="158"/>
      <c r="M29" s="158"/>
      <c r="N29" s="158"/>
      <c r="O29" s="158"/>
      <c r="P29" s="158"/>
      <c r="Q29" s="158"/>
      <c r="R29" s="158"/>
      <c r="S29" s="158"/>
      <c r="T29" s="158"/>
      <c r="U29" s="158"/>
      <c r="V29" s="158"/>
      <c r="W29" s="158"/>
      <c r="X29" s="158"/>
      <c r="Y29" s="158"/>
      <c r="Z29" s="158"/>
      <c r="AA29" s="183" t="s">
        <v>118</v>
      </c>
      <c r="AB29" s="7" t="s">
        <v>273</v>
      </c>
      <c r="AC29" s="7"/>
      <c r="AD29" s="7"/>
      <c r="AE29" s="77" t="str">
        <f>IF(AA29="■","□","■")</f>
        <v>■</v>
      </c>
      <c r="AF29" s="7" t="s">
        <v>379</v>
      </c>
      <c r="AG29" s="7"/>
      <c r="AH29" s="32"/>
    </row>
    <row r="30" spans="1:40" ht="15" customHeight="1">
      <c r="A30" s="31"/>
      <c r="B30" s="7" t="s">
        <v>383</v>
      </c>
      <c r="C30" s="160"/>
      <c r="D30" s="160"/>
      <c r="E30" s="160"/>
      <c r="F30" s="160"/>
      <c r="G30" s="160"/>
      <c r="H30" s="160"/>
      <c r="I30" s="160"/>
      <c r="J30" s="159"/>
      <c r="K30" s="158"/>
      <c r="L30" s="158"/>
      <c r="M30" s="158"/>
      <c r="N30" s="158"/>
      <c r="O30" s="158"/>
      <c r="P30" s="158"/>
      <c r="Q30" s="158"/>
      <c r="R30" s="158"/>
      <c r="S30" s="158"/>
      <c r="T30" s="158"/>
      <c r="U30" s="158"/>
      <c r="V30" s="158"/>
      <c r="W30" s="158"/>
      <c r="X30" s="158"/>
      <c r="Y30" s="158"/>
      <c r="Z30" s="158"/>
      <c r="AA30" s="183" t="s">
        <v>118</v>
      </c>
      <c r="AB30" s="7" t="s">
        <v>273</v>
      </c>
      <c r="AC30" s="7"/>
      <c r="AD30" s="7"/>
      <c r="AE30" s="77" t="str">
        <f>IF(AA30="■","□","■")</f>
        <v>■</v>
      </c>
      <c r="AF30" s="7" t="s">
        <v>379</v>
      </c>
      <c r="AG30" s="7"/>
      <c r="AH30" s="32"/>
    </row>
    <row r="31" spans="1:40" ht="15" customHeight="1">
      <c r="A31" s="31"/>
      <c r="B31" s="7" t="s">
        <v>384</v>
      </c>
      <c r="C31" s="160"/>
      <c r="D31" s="160"/>
      <c r="E31" s="160"/>
      <c r="F31" s="160"/>
      <c r="G31" s="160"/>
      <c r="H31" s="160"/>
      <c r="I31" s="160"/>
      <c r="J31" s="159"/>
      <c r="K31" s="158"/>
      <c r="L31" s="158"/>
      <c r="M31" s="158"/>
      <c r="N31" s="158"/>
      <c r="O31" s="158"/>
      <c r="P31" s="158"/>
      <c r="Q31" s="158"/>
      <c r="R31" s="158"/>
      <c r="S31" s="158"/>
      <c r="T31" s="158"/>
      <c r="U31" s="158"/>
      <c r="V31" s="158"/>
      <c r="W31" s="158"/>
      <c r="X31" s="158"/>
      <c r="Y31" s="158"/>
      <c r="Z31" s="158"/>
      <c r="AA31" s="183" t="s">
        <v>118</v>
      </c>
      <c r="AB31" s="7" t="s">
        <v>273</v>
      </c>
      <c r="AC31" s="7"/>
      <c r="AD31" s="7"/>
      <c r="AE31" s="77" t="str">
        <f>IF(AA31="■","□","■")</f>
        <v>■</v>
      </c>
      <c r="AF31" s="7" t="s">
        <v>379</v>
      </c>
      <c r="AG31" s="7"/>
      <c r="AH31" s="32"/>
    </row>
    <row r="32" spans="1:40" s="43" customFormat="1" ht="15" customHeight="1" thickBot="1">
      <c r="A32" s="41"/>
      <c r="B32" s="7" t="s">
        <v>373</v>
      </c>
      <c r="C32" s="50"/>
      <c r="D32" s="50"/>
      <c r="E32" s="50"/>
      <c r="F32" s="50"/>
      <c r="G32" s="50"/>
      <c r="H32" s="50"/>
      <c r="I32" s="50"/>
      <c r="J32" s="58"/>
      <c r="K32" s="51"/>
      <c r="L32" s="51"/>
      <c r="M32" s="51"/>
      <c r="N32" s="51"/>
      <c r="O32" s="51"/>
      <c r="P32" s="522"/>
      <c r="Q32" s="522"/>
      <c r="R32" s="150"/>
      <c r="S32" s="523"/>
      <c r="T32" s="523"/>
      <c r="U32" s="150"/>
      <c r="V32" s="523"/>
      <c r="W32" s="523"/>
      <c r="X32" s="51"/>
      <c r="Y32" s="51"/>
      <c r="Z32" s="51"/>
      <c r="AA32" s="6"/>
      <c r="AB32" s="51"/>
      <c r="AC32" s="51"/>
      <c r="AD32" s="51"/>
      <c r="AE32" s="51"/>
      <c r="AF32" s="6"/>
      <c r="AG32" s="6"/>
      <c r="AH32" s="42"/>
    </row>
    <row r="33" spans="1:37" ht="15" customHeight="1">
      <c r="A33" s="31"/>
      <c r="B33" s="149"/>
      <c r="C33" s="454" t="s">
        <v>357</v>
      </c>
      <c r="D33" s="455"/>
      <c r="E33" s="455"/>
      <c r="F33" s="455"/>
      <c r="G33" s="455"/>
      <c r="H33" s="455"/>
      <c r="I33" s="455"/>
      <c r="J33" s="455"/>
      <c r="K33" s="455"/>
      <c r="L33" s="456">
        <f>L25</f>
        <v>0</v>
      </c>
      <c r="M33" s="456"/>
      <c r="N33" s="456"/>
      <c r="O33" s="456"/>
      <c r="P33" s="457"/>
      <c r="Q33" s="149" t="s">
        <v>9</v>
      </c>
      <c r="R33" s="149"/>
      <c r="S33" s="149"/>
      <c r="T33" s="149"/>
      <c r="U33" s="149"/>
      <c r="V33" s="149"/>
      <c r="W33" s="149"/>
      <c r="X33" s="149"/>
      <c r="Y33" s="149"/>
      <c r="Z33" s="149"/>
      <c r="AA33" s="7"/>
      <c r="AB33" s="149"/>
      <c r="AC33" s="149"/>
      <c r="AD33" s="149"/>
      <c r="AE33" s="149"/>
      <c r="AF33" s="7"/>
      <c r="AG33" s="7"/>
      <c r="AH33" s="32"/>
    </row>
    <row r="34" spans="1:37" ht="15" customHeight="1">
      <c r="A34" s="31"/>
      <c r="B34" s="149"/>
      <c r="C34" s="415" t="s">
        <v>112</v>
      </c>
      <c r="D34" s="326"/>
      <c r="E34" s="326"/>
      <c r="F34" s="326"/>
      <c r="G34" s="326"/>
      <c r="H34" s="326"/>
      <c r="I34" s="326"/>
      <c r="J34" s="326"/>
      <c r="K34" s="326"/>
      <c r="L34" s="458" t="str">
        <f>IF(④再エネ・証書調達!H19="-",①設置基準量算定!AB31,④再エネ・証書調達!H18)</f>
        <v/>
      </c>
      <c r="M34" s="458"/>
      <c r="N34" s="458"/>
      <c r="O34" s="458"/>
      <c r="P34" s="459"/>
      <c r="Q34" s="149" t="s">
        <v>9</v>
      </c>
      <c r="R34" s="149"/>
      <c r="S34" s="149"/>
      <c r="T34" s="149"/>
      <c r="U34" s="149"/>
      <c r="V34" s="149"/>
      <c r="W34" s="149"/>
      <c r="X34" s="149"/>
      <c r="Y34" s="149"/>
      <c r="Z34" s="149"/>
      <c r="AA34" s="7"/>
      <c r="AB34" s="149"/>
      <c r="AC34" s="149"/>
      <c r="AD34" s="149"/>
      <c r="AE34" s="149"/>
      <c r="AF34" s="7"/>
      <c r="AG34" s="7"/>
      <c r="AH34" s="32"/>
      <c r="AJ34" s="33" t="s">
        <v>367</v>
      </c>
    </row>
    <row r="35" spans="1:37" ht="15" customHeight="1" thickBot="1">
      <c r="A35" s="31"/>
      <c r="B35" s="149"/>
      <c r="C35" s="450" t="s">
        <v>342</v>
      </c>
      <c r="D35" s="451"/>
      <c r="E35" s="451"/>
      <c r="F35" s="451"/>
      <c r="G35" s="451"/>
      <c r="H35" s="451"/>
      <c r="I35" s="451"/>
      <c r="J35" s="451"/>
      <c r="K35" s="451"/>
      <c r="L35" s="452" t="str">
        <f>IFERROR(ROUNDDOWN((L33/L34)*100,1),"")</f>
        <v/>
      </c>
      <c r="M35" s="452"/>
      <c r="N35" s="452"/>
      <c r="O35" s="452"/>
      <c r="P35" s="453"/>
      <c r="Q35" s="149" t="s">
        <v>0</v>
      </c>
      <c r="R35" s="149"/>
      <c r="S35" s="149"/>
      <c r="T35" s="149"/>
      <c r="U35" s="149"/>
      <c r="V35" s="149"/>
      <c r="W35" s="149"/>
      <c r="X35" s="149"/>
      <c r="Y35" s="149"/>
      <c r="Z35" s="149"/>
      <c r="AA35" s="7"/>
      <c r="AB35" s="149"/>
      <c r="AC35" s="149"/>
      <c r="AD35" s="149"/>
      <c r="AE35" s="149"/>
      <c r="AF35" s="7"/>
      <c r="AG35" s="7"/>
      <c r="AH35" s="32"/>
      <c r="AJ35" s="155">
        <f>SUM(L35,②オンサイト設置!L42,⑤再エネ・証書調達!K30,⑥再エネ・証書調達!K28)</f>
        <v>0</v>
      </c>
      <c r="AK35" s="144" t="s">
        <v>0</v>
      </c>
    </row>
    <row r="36" spans="1:37" ht="8.1" customHeight="1">
      <c r="A36" s="34"/>
      <c r="B36" s="13"/>
      <c r="C36" s="65"/>
      <c r="D36" s="65"/>
      <c r="E36" s="65"/>
      <c r="F36" s="65"/>
      <c r="G36" s="65"/>
      <c r="H36" s="65"/>
      <c r="I36" s="65"/>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35"/>
    </row>
    <row r="37" spans="1:37">
      <c r="A37" s="120" t="s">
        <v>306</v>
      </c>
      <c r="B37" s="88"/>
      <c r="C37" s="68"/>
      <c r="D37" s="69"/>
      <c r="E37" s="69"/>
      <c r="F37" s="69"/>
      <c r="G37" s="69"/>
      <c r="H37" s="69"/>
      <c r="I37" s="69"/>
      <c r="J37" s="69"/>
    </row>
    <row r="38" spans="1:37">
      <c r="A38" s="120" t="s">
        <v>307</v>
      </c>
      <c r="B38" s="72"/>
      <c r="C38" s="68"/>
      <c r="D38" s="69"/>
      <c r="E38" s="69"/>
      <c r="F38" s="69"/>
      <c r="G38" s="69"/>
      <c r="H38" s="69"/>
      <c r="I38" s="69"/>
      <c r="J38" s="69"/>
    </row>
    <row r="39" spans="1:37">
      <c r="A39" s="120" t="s">
        <v>308</v>
      </c>
      <c r="B39" s="72"/>
      <c r="C39" s="68"/>
      <c r="D39" s="69"/>
      <c r="E39" s="69"/>
      <c r="F39" s="69"/>
      <c r="G39" s="69"/>
      <c r="H39" s="69"/>
      <c r="I39" s="69"/>
      <c r="J39" s="69"/>
    </row>
    <row r="40" spans="1:37">
      <c r="A40" s="120" t="s">
        <v>74</v>
      </c>
      <c r="B40" s="72"/>
    </row>
    <row r="41" spans="1:37">
      <c r="A41" s="120" t="s">
        <v>309</v>
      </c>
      <c r="B41" s="72"/>
    </row>
    <row r="42" spans="1:37">
      <c r="A42" s="120" t="s">
        <v>310</v>
      </c>
      <c r="B42" s="72"/>
    </row>
    <row r="43" spans="1:37">
      <c r="A43" s="120" t="s">
        <v>77</v>
      </c>
      <c r="B43" s="72"/>
    </row>
    <row r="44" spans="1:37">
      <c r="A44" s="120" t="s">
        <v>311</v>
      </c>
      <c r="B44" s="72"/>
    </row>
    <row r="45" spans="1:37">
      <c r="A45" s="120" t="s">
        <v>312</v>
      </c>
      <c r="B45" s="72"/>
    </row>
    <row r="46" spans="1:37">
      <c r="A46" s="120" t="s">
        <v>313</v>
      </c>
      <c r="B46" s="72"/>
    </row>
    <row r="47" spans="1:37">
      <c r="A47" s="120" t="s">
        <v>75</v>
      </c>
      <c r="B47" s="72"/>
    </row>
    <row r="48" spans="1:37">
      <c r="A48" s="120" t="s">
        <v>76</v>
      </c>
      <c r="B48" s="72"/>
    </row>
    <row r="49" spans="1:2">
      <c r="A49" s="120" t="s">
        <v>78</v>
      </c>
      <c r="B49" s="72"/>
    </row>
  </sheetData>
  <sheetProtection password="C290" sheet="1" objects="1" scenarios="1"/>
  <mergeCells count="73">
    <mergeCell ref="AJ28:AM28"/>
    <mergeCell ref="P32:Q32"/>
    <mergeCell ref="S32:T32"/>
    <mergeCell ref="V32:W32"/>
    <mergeCell ref="R13:V13"/>
    <mergeCell ref="U7:Y7"/>
    <mergeCell ref="U8:Y8"/>
    <mergeCell ref="M7:T7"/>
    <mergeCell ref="M8:T8"/>
    <mergeCell ref="M9:T9"/>
    <mergeCell ref="U10:Y10"/>
    <mergeCell ref="U9:Y9"/>
    <mergeCell ref="Z9:AG9"/>
    <mergeCell ref="M10:T10"/>
    <mergeCell ref="Z10:AG10"/>
    <mergeCell ref="A2:AH2"/>
    <mergeCell ref="A3:AH3"/>
    <mergeCell ref="C12:D12"/>
    <mergeCell ref="C13:D13"/>
    <mergeCell ref="C7:D7"/>
    <mergeCell ref="C8:D8"/>
    <mergeCell ref="C9:D9"/>
    <mergeCell ref="C10:D10"/>
    <mergeCell ref="E7:L7"/>
    <mergeCell ref="E10:L10"/>
    <mergeCell ref="E9:L9"/>
    <mergeCell ref="E8:L8"/>
    <mergeCell ref="Z7:AG7"/>
    <mergeCell ref="Z8:AG8"/>
    <mergeCell ref="M12:Q12"/>
    <mergeCell ref="R12:V12"/>
    <mergeCell ref="C18:D18"/>
    <mergeCell ref="M18:S18"/>
    <mergeCell ref="C17:D17"/>
    <mergeCell ref="M17:S17"/>
    <mergeCell ref="E12:L12"/>
    <mergeCell ref="E13:L13"/>
    <mergeCell ref="E14:L14"/>
    <mergeCell ref="C15:D15"/>
    <mergeCell ref="M15:Q15"/>
    <mergeCell ref="R15:V15"/>
    <mergeCell ref="E15:L15"/>
    <mergeCell ref="M13:Q13"/>
    <mergeCell ref="C14:D14"/>
    <mergeCell ref="M14:Q14"/>
    <mergeCell ref="R14:V14"/>
    <mergeCell ref="E20:L20"/>
    <mergeCell ref="C20:D20"/>
    <mergeCell ref="M20:S20"/>
    <mergeCell ref="C19:D19"/>
    <mergeCell ref="M19:S19"/>
    <mergeCell ref="A1:AH1"/>
    <mergeCell ref="Q22:X22"/>
    <mergeCell ref="Q23:X23"/>
    <mergeCell ref="Q24:X24"/>
    <mergeCell ref="Q25:X25"/>
    <mergeCell ref="C24:K24"/>
    <mergeCell ref="L24:P24"/>
    <mergeCell ref="C25:K25"/>
    <mergeCell ref="L25:P25"/>
    <mergeCell ref="C22:K22"/>
    <mergeCell ref="L22:P22"/>
    <mergeCell ref="C23:K23"/>
    <mergeCell ref="L23:P23"/>
    <mergeCell ref="E17:L17"/>
    <mergeCell ref="E18:L18"/>
    <mergeCell ref="E19:L19"/>
    <mergeCell ref="C33:K33"/>
    <mergeCell ref="L33:P33"/>
    <mergeCell ref="C34:K34"/>
    <mergeCell ref="L34:P34"/>
    <mergeCell ref="C35:K35"/>
    <mergeCell ref="L35:P35"/>
  </mergeCells>
  <phoneticPr fontId="1"/>
  <dataValidations count="4">
    <dataValidation type="list" allowBlank="1" showInputMessage="1" showErrorMessage="1" sqref="U8:Y10">
      <formula1>"新規,増設"</formula1>
    </dataValidation>
    <dataValidation type="list" allowBlank="1" showInputMessage="1" showErrorMessage="1" sqref="M13:Q15">
      <formula1>"自営線,自己託送,PPA"</formula1>
    </dataValidation>
    <dataValidation type="list" allowBlank="1" showInputMessage="1" showErrorMessage="1" sqref="AA29:AA31 AA27">
      <formula1>"■,□"</formula1>
    </dataValidation>
    <dataValidation type="list" allowBlank="1" showInputMessage="1" showErrorMessage="1" sqref="Z8:AG10">
      <formula1>"太陽光発電,風力発電,バイオマス発電,小水力発電,地熱発電"</formula1>
    </dataValidation>
  </dataValidations>
  <printOptions horizontalCentered="1"/>
  <pageMargins left="0.35433070866141736" right="0.35433070866141736" top="0.55118110236220474" bottom="0.55118110236220474" header="0" footer="0"/>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5FFE5"/>
  </sheetPr>
  <dimension ref="A1:AW62"/>
  <sheetViews>
    <sheetView view="pageBreakPreview" zoomScale="70" zoomScaleNormal="85" zoomScaleSheetLayoutView="70" workbookViewId="0">
      <selection activeCell="AB38" sqref="AB38:AE38"/>
    </sheetView>
  </sheetViews>
  <sheetFormatPr defaultColWidth="2.625" defaultRowHeight="12"/>
  <cols>
    <col min="1" max="1" width="1.625" style="4" customWidth="1"/>
    <col min="2" max="33" width="2.625" style="4"/>
    <col min="34" max="34" width="1.625" style="4" customWidth="1"/>
    <col min="35" max="47" width="2.625" style="4"/>
    <col min="48" max="48" width="5.875" style="4" bestFit="1" customWidth="1"/>
    <col min="49" max="16384" width="2.625" style="4"/>
  </cols>
  <sheetData>
    <row r="1" spans="1:49" ht="12" customHeight="1">
      <c r="A1" s="250" t="s">
        <v>256</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row>
    <row r="2" spans="1:49" ht="20.25" customHeight="1">
      <c r="A2" s="376" t="s">
        <v>120</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8"/>
    </row>
    <row r="3" spans="1:49" ht="15" customHeight="1">
      <c r="A3" s="364"/>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6"/>
    </row>
    <row r="4" spans="1:49" s="43" customFormat="1" ht="15" customHeight="1">
      <c r="A4" s="41"/>
      <c r="B4" s="81" t="s">
        <v>291</v>
      </c>
      <c r="C4" s="106"/>
      <c r="D4" s="106"/>
      <c r="E4" s="106"/>
      <c r="F4" s="106"/>
      <c r="G4" s="106"/>
      <c r="H4" s="106"/>
      <c r="I4" s="106"/>
      <c r="J4" s="108"/>
      <c r="K4" s="107"/>
      <c r="L4" s="107"/>
      <c r="M4" s="107"/>
      <c r="N4" s="107"/>
      <c r="O4" s="107"/>
      <c r="P4" s="107"/>
      <c r="Q4" s="107"/>
      <c r="R4" s="107"/>
      <c r="S4" s="107"/>
      <c r="T4" s="107"/>
      <c r="U4" s="107"/>
      <c r="V4" s="107"/>
      <c r="W4" s="107"/>
      <c r="X4" s="107"/>
      <c r="Y4" s="107"/>
      <c r="Z4" s="107"/>
      <c r="AA4" s="6"/>
      <c r="AB4" s="107"/>
      <c r="AC4" s="107"/>
      <c r="AD4" s="107"/>
      <c r="AE4" s="107"/>
      <c r="AF4" s="6"/>
      <c r="AG4" s="6"/>
      <c r="AH4" s="42"/>
    </row>
    <row r="5" spans="1:49" s="43" customFormat="1" ht="15" customHeight="1">
      <c r="A5" s="41"/>
      <c r="B5" s="106"/>
      <c r="C5" s="183" t="s">
        <v>118</v>
      </c>
      <c r="D5" s="7" t="s">
        <v>45</v>
      </c>
      <c r="E5" s="106"/>
      <c r="F5" s="106"/>
      <c r="G5" s="106"/>
      <c r="H5" s="108"/>
      <c r="I5" s="107"/>
      <c r="J5" s="107"/>
      <c r="K5" s="107"/>
      <c r="L5" s="183" t="s">
        <v>118</v>
      </c>
      <c r="M5" s="7" t="s">
        <v>46</v>
      </c>
      <c r="N5" s="106"/>
      <c r="O5" s="106"/>
      <c r="P5" s="107"/>
      <c r="Q5" s="107"/>
      <c r="R5" s="107"/>
      <c r="S5" s="107"/>
      <c r="T5" s="107"/>
      <c r="U5" s="107"/>
      <c r="V5" s="107"/>
      <c r="W5" s="107"/>
      <c r="X5" s="107"/>
      <c r="Y5" s="107"/>
      <c r="Z5" s="107"/>
      <c r="AA5" s="6"/>
      <c r="AB5" s="107"/>
      <c r="AC5" s="107"/>
      <c r="AD5" s="107"/>
      <c r="AE5" s="107"/>
      <c r="AF5" s="6"/>
      <c r="AG5" s="6"/>
      <c r="AH5" s="42"/>
      <c r="AK5" s="4" t="str">
        <f>IF(OR(C5="■",L5="■"),"■","□")</f>
        <v>□</v>
      </c>
      <c r="AL5" s="4" t="s">
        <v>400</v>
      </c>
      <c r="AR5" s="4"/>
      <c r="AS5" s="112"/>
      <c r="AT5" s="112"/>
      <c r="AU5" s="112"/>
      <c r="AV5" s="113"/>
      <c r="AW5" s="112"/>
    </row>
    <row r="6" spans="1:49" ht="8.1" customHeight="1">
      <c r="A6" s="27"/>
      <c r="B6" s="9"/>
      <c r="C6" s="109"/>
      <c r="D6" s="109"/>
      <c r="E6" s="109"/>
      <c r="F6" s="109"/>
      <c r="G6" s="109"/>
      <c r="H6" s="109"/>
      <c r="I6" s="109"/>
      <c r="J6" s="9"/>
      <c r="K6" s="9"/>
      <c r="L6" s="9"/>
      <c r="M6" s="9"/>
      <c r="N6" s="9"/>
      <c r="O6" s="9"/>
      <c r="P6" s="9"/>
      <c r="Q6" s="9"/>
      <c r="R6" s="9"/>
      <c r="S6" s="9"/>
      <c r="T6" s="9"/>
      <c r="U6" s="9"/>
      <c r="V6" s="9"/>
      <c r="W6" s="9"/>
      <c r="X6" s="9"/>
      <c r="Y6" s="9"/>
      <c r="Z6" s="9"/>
      <c r="AA6" s="9"/>
      <c r="AB6" s="9"/>
      <c r="AC6" s="9"/>
      <c r="AD6" s="9"/>
      <c r="AE6" s="9"/>
      <c r="AF6" s="9"/>
      <c r="AG6" s="9"/>
      <c r="AH6" s="28"/>
    </row>
    <row r="7" spans="1:49" s="43" customFormat="1" ht="15" customHeight="1">
      <c r="A7" s="41"/>
      <c r="B7" s="81" t="s">
        <v>284</v>
      </c>
      <c r="C7" s="44"/>
      <c r="D7" s="44"/>
      <c r="E7" s="44"/>
      <c r="F7" s="44"/>
      <c r="G7" s="44"/>
      <c r="H7" s="44"/>
      <c r="I7" s="44"/>
      <c r="J7" s="21"/>
      <c r="K7" s="45"/>
      <c r="L7" s="45"/>
      <c r="M7" s="45"/>
      <c r="N7" s="45"/>
      <c r="O7" s="45"/>
      <c r="P7" s="45"/>
      <c r="Q7" s="45"/>
      <c r="R7" s="45"/>
      <c r="S7" s="45"/>
      <c r="T7" s="45"/>
      <c r="U7" s="45"/>
      <c r="V7" s="45"/>
      <c r="W7" s="45"/>
      <c r="X7" s="45"/>
      <c r="Y7" s="45"/>
      <c r="Z7" s="45"/>
      <c r="AA7" s="6"/>
      <c r="AB7" s="45"/>
      <c r="AC7" s="45"/>
      <c r="AD7" s="45"/>
      <c r="AE7" s="45"/>
      <c r="AF7" s="6"/>
      <c r="AG7" s="6"/>
      <c r="AH7" s="42"/>
      <c r="AK7" s="4" t="str">
        <f>IF(OR(C8="■",C9="■",C11="■"),"■","□")</f>
        <v>□</v>
      </c>
      <c r="AL7" s="43" t="s">
        <v>401</v>
      </c>
    </row>
    <row r="8" spans="1:49" s="43" customFormat="1" ht="15" customHeight="1">
      <c r="A8" s="41"/>
      <c r="B8" s="7"/>
      <c r="C8" s="183" t="s">
        <v>118</v>
      </c>
      <c r="D8" s="45" t="s">
        <v>269</v>
      </c>
      <c r="E8" s="44"/>
      <c r="F8" s="44"/>
      <c r="G8" s="44"/>
      <c r="H8" s="44"/>
      <c r="I8" s="44"/>
      <c r="J8" s="21"/>
      <c r="K8" s="45"/>
      <c r="L8" s="45"/>
      <c r="M8" s="45"/>
      <c r="N8" s="45"/>
      <c r="O8" s="45"/>
      <c r="P8" s="45"/>
      <c r="Q8" s="45"/>
      <c r="R8" s="45"/>
      <c r="S8" s="45"/>
      <c r="T8" s="45"/>
      <c r="U8" s="45"/>
      <c r="V8" s="45"/>
      <c r="W8" s="45"/>
      <c r="X8" s="45"/>
      <c r="Y8" s="45"/>
      <c r="Z8" s="45"/>
      <c r="AA8" s="6"/>
      <c r="AB8" s="45"/>
      <c r="AC8" s="45"/>
      <c r="AD8" s="45"/>
      <c r="AE8" s="45"/>
      <c r="AF8" s="6"/>
      <c r="AG8" s="6"/>
      <c r="AH8" s="42"/>
    </row>
    <row r="9" spans="1:49" s="43" customFormat="1" ht="15" customHeight="1">
      <c r="A9" s="41"/>
      <c r="B9" s="7"/>
      <c r="C9" s="183" t="s">
        <v>118</v>
      </c>
      <c r="D9" s="45" t="s">
        <v>246</v>
      </c>
      <c r="E9" s="44"/>
      <c r="F9" s="44"/>
      <c r="G9" s="44"/>
      <c r="H9" s="44"/>
      <c r="I9" s="44"/>
      <c r="J9" s="21"/>
      <c r="K9" s="45"/>
      <c r="L9" s="45"/>
      <c r="M9" s="45"/>
      <c r="N9" s="45"/>
      <c r="O9" s="45"/>
      <c r="P9" s="45"/>
      <c r="Q9" s="45"/>
      <c r="R9" s="45"/>
      <c r="S9" s="45"/>
      <c r="T9" s="45"/>
      <c r="U9" s="45"/>
      <c r="V9" s="45"/>
      <c r="W9" s="45"/>
      <c r="X9" s="45"/>
      <c r="Y9" s="45"/>
      <c r="Z9" s="45"/>
      <c r="AA9" s="6"/>
      <c r="AB9" s="45"/>
      <c r="AC9" s="45"/>
      <c r="AD9" s="45"/>
      <c r="AE9" s="45"/>
      <c r="AF9" s="6"/>
      <c r="AG9" s="6"/>
      <c r="AH9" s="42"/>
    </row>
    <row r="10" spans="1:49" s="43" customFormat="1" ht="15" customHeight="1">
      <c r="A10" s="41"/>
      <c r="B10" s="7"/>
      <c r="C10" s="44"/>
      <c r="D10" s="522" t="s">
        <v>121</v>
      </c>
      <c r="E10" s="522"/>
      <c r="F10" s="6" t="s">
        <v>96</v>
      </c>
      <c r="G10" s="564" t="s">
        <v>355</v>
      </c>
      <c r="H10" s="564"/>
      <c r="I10" s="564"/>
      <c r="J10" s="564"/>
      <c r="K10" s="564"/>
      <c r="L10" s="564"/>
      <c r="M10" s="564"/>
      <c r="N10" s="564"/>
      <c r="O10" s="564"/>
      <c r="P10" s="564"/>
      <c r="Q10" s="564"/>
      <c r="R10" s="564"/>
      <c r="S10" s="564"/>
      <c r="T10" s="564"/>
      <c r="U10" s="564"/>
      <c r="V10" s="564"/>
      <c r="W10" s="564"/>
      <c r="X10" s="564"/>
      <c r="Y10" s="564"/>
      <c r="Z10" s="564"/>
      <c r="AA10" s="564"/>
      <c r="AB10" s="564"/>
      <c r="AC10" s="564"/>
      <c r="AD10" s="564"/>
      <c r="AE10" s="564"/>
      <c r="AF10" s="564"/>
      <c r="AG10" s="6" t="s">
        <v>100</v>
      </c>
      <c r="AH10" s="42"/>
    </row>
    <row r="11" spans="1:49" s="43" customFormat="1" ht="15" customHeight="1">
      <c r="A11" s="41"/>
      <c r="B11" s="7"/>
      <c r="C11" s="183" t="s">
        <v>118</v>
      </c>
      <c r="D11" s="45" t="s">
        <v>354</v>
      </c>
      <c r="E11" s="44"/>
      <c r="F11" s="44"/>
      <c r="G11" s="44"/>
      <c r="H11" s="44"/>
      <c r="I11" s="44"/>
      <c r="J11" s="21"/>
      <c r="K11" s="45"/>
      <c r="L11" s="45"/>
      <c r="M11" s="45"/>
      <c r="N11" s="45"/>
      <c r="O11" s="45"/>
      <c r="P11" s="45"/>
      <c r="Q11" s="45"/>
      <c r="R11" s="45"/>
      <c r="S11" s="45"/>
      <c r="T11" s="45"/>
      <c r="U11" s="45"/>
      <c r="V11" s="45"/>
      <c r="W11" s="45"/>
      <c r="X11" s="45"/>
      <c r="Y11" s="45"/>
      <c r="Z11" s="45"/>
      <c r="AA11" s="6"/>
      <c r="AB11" s="45"/>
      <c r="AC11" s="45"/>
      <c r="AD11" s="45"/>
      <c r="AE11" s="45"/>
      <c r="AF11" s="6"/>
      <c r="AG11" s="6"/>
      <c r="AH11" s="42"/>
    </row>
    <row r="12" spans="1:49" s="43" customFormat="1" ht="15" customHeight="1">
      <c r="A12" s="41"/>
      <c r="B12" s="7"/>
      <c r="C12" s="44"/>
      <c r="D12" s="522" t="s">
        <v>121</v>
      </c>
      <c r="E12" s="522"/>
      <c r="F12" s="6" t="s">
        <v>96</v>
      </c>
      <c r="G12" s="564" t="s">
        <v>248</v>
      </c>
      <c r="H12" s="564"/>
      <c r="I12" s="564"/>
      <c r="J12" s="564"/>
      <c r="K12" s="564"/>
      <c r="L12" s="564"/>
      <c r="M12" s="564"/>
      <c r="N12" s="564"/>
      <c r="O12" s="564"/>
      <c r="P12" s="564"/>
      <c r="Q12" s="564"/>
      <c r="R12" s="564"/>
      <c r="S12" s="564"/>
      <c r="T12" s="564"/>
      <c r="U12" s="564"/>
      <c r="V12" s="564"/>
      <c r="W12" s="564"/>
      <c r="X12" s="564"/>
      <c r="Y12" s="564"/>
      <c r="Z12" s="564"/>
      <c r="AA12" s="564"/>
      <c r="AB12" s="564"/>
      <c r="AC12" s="564"/>
      <c r="AD12" s="564"/>
      <c r="AE12" s="564"/>
      <c r="AF12" s="564"/>
      <c r="AG12" s="6" t="s">
        <v>100</v>
      </c>
      <c r="AH12" s="42"/>
    </row>
    <row r="13" spans="1:49" s="43" customFormat="1" ht="15" customHeight="1">
      <c r="A13" s="41"/>
      <c r="B13" s="7"/>
      <c r="C13" s="183" t="s">
        <v>118</v>
      </c>
      <c r="D13" s="45" t="s">
        <v>247</v>
      </c>
      <c r="E13" s="44"/>
      <c r="F13" s="44"/>
      <c r="G13" s="44"/>
      <c r="H13" s="44"/>
      <c r="I13" s="44"/>
      <c r="J13" s="21"/>
      <c r="K13" s="45"/>
      <c r="L13" s="45"/>
      <c r="M13" s="45"/>
      <c r="N13" s="45"/>
      <c r="O13" s="45"/>
      <c r="P13" s="45"/>
      <c r="Q13" s="45"/>
      <c r="R13" s="45"/>
      <c r="S13" s="45"/>
      <c r="T13" s="45"/>
      <c r="U13" s="45"/>
      <c r="V13" s="45"/>
      <c r="W13" s="45"/>
      <c r="X13" s="45"/>
      <c r="Y13" s="45"/>
      <c r="Z13" s="45"/>
      <c r="AA13" s="6"/>
      <c r="AB13" s="45"/>
      <c r="AC13" s="45"/>
      <c r="AD13" s="45"/>
      <c r="AE13" s="45"/>
      <c r="AF13" s="6"/>
      <c r="AG13" s="6"/>
      <c r="AH13" s="42"/>
    </row>
    <row r="14" spans="1:49" s="43" customFormat="1" ht="15" customHeight="1">
      <c r="A14" s="41"/>
      <c r="B14" s="7"/>
      <c r="C14" s="44"/>
      <c r="D14" s="522" t="s">
        <v>121</v>
      </c>
      <c r="E14" s="522"/>
      <c r="F14" s="6" t="s">
        <v>96</v>
      </c>
      <c r="G14" s="564" t="s">
        <v>249</v>
      </c>
      <c r="H14" s="564"/>
      <c r="I14" s="564"/>
      <c r="J14" s="564"/>
      <c r="K14" s="564"/>
      <c r="L14" s="564"/>
      <c r="M14" s="564"/>
      <c r="N14" s="564"/>
      <c r="O14" s="564"/>
      <c r="P14" s="564"/>
      <c r="Q14" s="564"/>
      <c r="R14" s="564"/>
      <c r="S14" s="564"/>
      <c r="T14" s="564"/>
      <c r="U14" s="564"/>
      <c r="V14" s="564"/>
      <c r="W14" s="564"/>
      <c r="X14" s="564"/>
      <c r="Y14" s="564"/>
      <c r="Z14" s="564"/>
      <c r="AA14" s="564"/>
      <c r="AB14" s="564"/>
      <c r="AC14" s="564"/>
      <c r="AD14" s="564"/>
      <c r="AE14" s="564"/>
      <c r="AF14" s="564"/>
      <c r="AG14" s="6" t="s">
        <v>100</v>
      </c>
      <c r="AH14" s="42"/>
    </row>
    <row r="15" spans="1:49" ht="8.1" customHeight="1">
      <c r="A15" s="27"/>
      <c r="B15" s="9"/>
      <c r="C15" s="16"/>
      <c r="D15" s="16"/>
      <c r="E15" s="16"/>
      <c r="F15" s="16"/>
      <c r="G15" s="16"/>
      <c r="H15" s="16"/>
      <c r="I15" s="16"/>
      <c r="J15" s="9"/>
      <c r="K15" s="9"/>
      <c r="L15" s="9"/>
      <c r="M15" s="9"/>
      <c r="N15" s="9"/>
      <c r="O15" s="9"/>
      <c r="P15" s="9"/>
      <c r="Q15" s="9"/>
      <c r="R15" s="9"/>
      <c r="S15" s="9"/>
      <c r="T15" s="9"/>
      <c r="U15" s="9"/>
      <c r="V15" s="9"/>
      <c r="W15" s="9"/>
      <c r="X15" s="9"/>
      <c r="Y15" s="9"/>
      <c r="Z15" s="9"/>
      <c r="AA15" s="9"/>
      <c r="AB15" s="9"/>
      <c r="AC15" s="9"/>
      <c r="AD15" s="9"/>
      <c r="AE15" s="9"/>
      <c r="AF15" s="9"/>
      <c r="AG15" s="9"/>
      <c r="AH15" s="28"/>
    </row>
    <row r="16" spans="1:49" s="43" customFormat="1" ht="15" customHeight="1" thickBot="1">
      <c r="A16" s="41"/>
      <c r="B16" s="81" t="s">
        <v>285</v>
      </c>
      <c r="C16" s="44"/>
      <c r="D16" s="45"/>
      <c r="E16" s="44"/>
      <c r="F16" s="44"/>
      <c r="G16" s="44"/>
      <c r="H16" s="44"/>
      <c r="I16" s="44"/>
      <c r="J16" s="21"/>
      <c r="K16" s="45"/>
      <c r="L16" s="45"/>
      <c r="M16" s="45"/>
      <c r="N16" s="45"/>
      <c r="O16" s="45"/>
      <c r="P16" s="45"/>
      <c r="Q16" s="45"/>
      <c r="R16" s="45"/>
      <c r="S16" s="45"/>
      <c r="T16" s="45"/>
      <c r="U16" s="45"/>
      <c r="V16" s="45"/>
      <c r="W16" s="45"/>
      <c r="X16" s="45"/>
      <c r="Y16" s="45"/>
      <c r="Z16" s="45"/>
      <c r="AA16" s="6"/>
      <c r="AB16" s="45"/>
      <c r="AC16" s="45"/>
      <c r="AD16" s="45"/>
      <c r="AE16" s="45"/>
      <c r="AF16" s="6"/>
      <c r="AG16" s="6"/>
      <c r="AH16" s="42"/>
    </row>
    <row r="17" spans="1:49" s="43" customFormat="1" ht="15" customHeight="1">
      <c r="A17" s="41"/>
      <c r="B17" s="7"/>
      <c r="C17" s="556" t="s">
        <v>112</v>
      </c>
      <c r="D17" s="557"/>
      <c r="E17" s="557"/>
      <c r="F17" s="557"/>
      <c r="G17" s="557"/>
      <c r="H17" s="560" t="str">
        <f>IF(H18=0,"-",①設置基準量算定!AB31)</f>
        <v>-</v>
      </c>
      <c r="I17" s="560"/>
      <c r="J17" s="560"/>
      <c r="K17" s="561"/>
      <c r="L17" s="45" t="s">
        <v>9</v>
      </c>
      <c r="M17" s="45"/>
      <c r="N17" s="45"/>
      <c r="O17" s="45"/>
      <c r="P17" s="125" t="s">
        <v>327</v>
      </c>
      <c r="Q17" s="45"/>
      <c r="R17" s="45"/>
      <c r="S17" s="45"/>
      <c r="T17" s="45"/>
      <c r="U17" s="45"/>
      <c r="V17" s="45"/>
      <c r="W17" s="45"/>
      <c r="X17" s="45"/>
      <c r="Y17" s="45"/>
      <c r="Z17" s="45"/>
      <c r="AA17" s="6"/>
      <c r="AB17" s="45"/>
      <c r="AC17" s="45"/>
      <c r="AD17" s="45"/>
      <c r="AE17" s="45"/>
      <c r="AF17" s="6"/>
      <c r="AG17" s="6"/>
      <c r="AH17" s="42"/>
      <c r="AJ17" s="529" t="s">
        <v>328</v>
      </c>
      <c r="AK17" s="530"/>
      <c r="AL17" s="530"/>
      <c r="AM17" s="531"/>
      <c r="AQ17" s="75"/>
    </row>
    <row r="18" spans="1:49" s="43" customFormat="1" ht="15" customHeight="1">
      <c r="A18" s="41"/>
      <c r="B18" s="7"/>
      <c r="C18" s="558" t="s">
        <v>41</v>
      </c>
      <c r="D18" s="559"/>
      <c r="E18" s="559"/>
      <c r="F18" s="559"/>
      <c r="G18" s="559"/>
      <c r="H18" s="562"/>
      <c r="I18" s="562"/>
      <c r="J18" s="562"/>
      <c r="K18" s="563"/>
      <c r="L18" s="45" t="s">
        <v>9</v>
      </c>
      <c r="M18" s="45"/>
      <c r="N18" s="6"/>
      <c r="O18" s="6"/>
      <c r="P18" s="183" t="s">
        <v>118</v>
      </c>
      <c r="Q18" s="128" t="s">
        <v>334</v>
      </c>
      <c r="R18" s="6"/>
      <c r="S18" s="6"/>
      <c r="T18" s="6"/>
      <c r="U18" s="6"/>
      <c r="V18" s="6"/>
      <c r="W18" s="6"/>
      <c r="X18" s="6"/>
      <c r="Y18" s="6"/>
      <c r="Z18" s="45"/>
      <c r="AA18" s="6"/>
      <c r="AB18" s="45"/>
      <c r="AC18" s="45"/>
      <c r="AD18" s="45"/>
      <c r="AE18" s="45"/>
      <c r="AF18" s="6"/>
      <c r="AG18" s="6"/>
      <c r="AH18" s="42"/>
      <c r="AJ18" s="526" t="str">
        <f>IF(AND(P18="■",P19="■"),"良","否")</f>
        <v>否</v>
      </c>
      <c r="AK18" s="527"/>
      <c r="AL18" s="527"/>
      <c r="AM18" s="528"/>
    </row>
    <row r="19" spans="1:49" s="43" customFormat="1" ht="15" customHeight="1" thickBot="1">
      <c r="A19" s="41"/>
      <c r="B19" s="7"/>
      <c r="C19" s="552" t="s">
        <v>255</v>
      </c>
      <c r="D19" s="553"/>
      <c r="E19" s="553"/>
      <c r="F19" s="553"/>
      <c r="G19" s="553"/>
      <c r="H19" s="554" t="str">
        <f>IFERROR(IF(H17-H18=H17,"-",H17-H18),"-")</f>
        <v>-</v>
      </c>
      <c r="I19" s="554"/>
      <c r="J19" s="554"/>
      <c r="K19" s="555"/>
      <c r="L19" s="45" t="s">
        <v>9</v>
      </c>
      <c r="M19" s="85"/>
      <c r="N19" s="6"/>
      <c r="O19" s="6"/>
      <c r="P19" s="183" t="s">
        <v>118</v>
      </c>
      <c r="Q19" s="6" t="s">
        <v>335</v>
      </c>
      <c r="R19" s="6"/>
      <c r="S19" s="6"/>
      <c r="T19" s="6"/>
      <c r="U19" s="6"/>
      <c r="V19" s="6"/>
      <c r="W19" s="6"/>
      <c r="X19" s="6"/>
      <c r="Y19" s="6"/>
      <c r="Z19" s="6"/>
      <c r="AA19" s="6"/>
      <c r="AB19" s="6"/>
      <c r="AC19" s="6"/>
      <c r="AD19" s="85"/>
      <c r="AE19" s="6"/>
      <c r="AF19" s="6"/>
      <c r="AG19" s="6"/>
      <c r="AH19" s="42"/>
    </row>
    <row r="20" spans="1:49" ht="8.1" customHeight="1">
      <c r="A20" s="27"/>
      <c r="B20" s="9"/>
      <c r="C20" s="16"/>
      <c r="D20" s="16"/>
      <c r="E20" s="16"/>
      <c r="F20" s="16"/>
      <c r="G20" s="16"/>
      <c r="H20" s="16"/>
      <c r="I20" s="16"/>
      <c r="J20" s="9"/>
      <c r="K20" s="9"/>
      <c r="L20" s="9"/>
      <c r="M20" s="9"/>
      <c r="N20" s="9"/>
      <c r="O20" s="9"/>
      <c r="P20" s="9"/>
      <c r="Q20" s="9"/>
      <c r="R20" s="9"/>
      <c r="S20" s="9"/>
      <c r="T20" s="9"/>
      <c r="U20" s="9"/>
      <c r="V20" s="9"/>
      <c r="W20" s="9"/>
      <c r="X20" s="9"/>
      <c r="Y20" s="9"/>
      <c r="Z20" s="9"/>
      <c r="AA20" s="9"/>
      <c r="AB20" s="9"/>
      <c r="AC20" s="9"/>
      <c r="AD20" s="9"/>
      <c r="AE20" s="9"/>
      <c r="AF20" s="9"/>
      <c r="AG20" s="9"/>
      <c r="AH20" s="28"/>
    </row>
    <row r="21" spans="1:49" s="43" customFormat="1" ht="15" customHeight="1">
      <c r="A21" s="41"/>
      <c r="B21" s="81" t="s">
        <v>297</v>
      </c>
      <c r="C21" s="50"/>
      <c r="D21" s="50"/>
      <c r="E21" s="50"/>
      <c r="F21" s="50"/>
      <c r="G21" s="50"/>
      <c r="H21" s="50"/>
      <c r="I21" s="50"/>
      <c r="J21" s="58"/>
      <c r="K21" s="51"/>
      <c r="L21" s="51"/>
      <c r="M21" s="51"/>
      <c r="N21" s="51"/>
      <c r="O21" s="51"/>
      <c r="P21" s="51"/>
      <c r="Q21" s="51"/>
      <c r="R21" s="51"/>
      <c r="S21" s="51"/>
      <c r="T21" s="51"/>
      <c r="U21" s="51"/>
      <c r="V21" s="51"/>
      <c r="W21" s="51"/>
      <c r="X21" s="51"/>
      <c r="Y21" s="51"/>
      <c r="Z21" s="51"/>
      <c r="AA21" s="6"/>
      <c r="AB21" s="51"/>
      <c r="AC21" s="51"/>
      <c r="AD21" s="51"/>
      <c r="AE21" s="51"/>
      <c r="AF21" s="6"/>
      <c r="AG21" s="6"/>
      <c r="AH21" s="42"/>
    </row>
    <row r="22" spans="1:49" s="43" customFormat="1" ht="15" customHeight="1">
      <c r="A22" s="41"/>
      <c r="C22" s="50"/>
      <c r="D22" s="183" t="s">
        <v>118</v>
      </c>
      <c r="E22" s="568" t="s">
        <v>204</v>
      </c>
      <c r="F22" s="568"/>
      <c r="G22" s="568"/>
      <c r="H22" s="50"/>
      <c r="I22" s="77" t="str">
        <f>IF(D22="■","□","■")</f>
        <v>■</v>
      </c>
      <c r="J22" s="568" t="s">
        <v>205</v>
      </c>
      <c r="K22" s="568"/>
      <c r="L22" s="568"/>
      <c r="M22" s="110" t="s">
        <v>283</v>
      </c>
      <c r="N22" s="51"/>
      <c r="O22" s="51"/>
      <c r="P22" s="51"/>
      <c r="Q22" s="51"/>
      <c r="R22" s="51"/>
      <c r="S22" s="51"/>
      <c r="T22" s="51"/>
      <c r="U22" s="51"/>
      <c r="V22" s="51"/>
      <c r="W22" s="51"/>
      <c r="X22" s="51"/>
      <c r="Y22" s="51"/>
      <c r="Z22" s="51"/>
      <c r="AA22" s="6"/>
      <c r="AB22" s="51"/>
      <c r="AC22" s="51"/>
      <c r="AD22" s="51"/>
      <c r="AE22" s="51"/>
      <c r="AF22" s="6"/>
      <c r="AG22" s="6"/>
      <c r="AH22" s="42"/>
      <c r="AK22" s="112"/>
      <c r="AL22" s="112"/>
      <c r="AM22" s="112"/>
      <c r="AN22" s="112"/>
      <c r="AO22" s="112"/>
      <c r="AP22" s="112"/>
      <c r="AQ22" s="112"/>
      <c r="AR22" s="112"/>
      <c r="AS22" s="56"/>
      <c r="AT22" s="56"/>
      <c r="AU22" s="56"/>
      <c r="AV22" s="56"/>
      <c r="AW22" s="56"/>
    </row>
    <row r="23" spans="1:49" ht="8.1" customHeight="1">
      <c r="A23" s="27"/>
      <c r="B23" s="9"/>
      <c r="C23" s="52"/>
      <c r="D23" s="52"/>
      <c r="E23" s="52"/>
      <c r="F23" s="52"/>
      <c r="G23" s="52"/>
      <c r="H23" s="52"/>
      <c r="I23" s="52"/>
      <c r="J23" s="9"/>
      <c r="K23" s="9"/>
      <c r="L23" s="9"/>
      <c r="M23" s="9"/>
      <c r="N23" s="9"/>
      <c r="O23" s="9"/>
      <c r="P23" s="9"/>
      <c r="Q23" s="9"/>
      <c r="R23" s="9"/>
      <c r="S23" s="9"/>
      <c r="T23" s="9"/>
      <c r="U23" s="9"/>
      <c r="V23" s="9"/>
      <c r="W23" s="9"/>
      <c r="X23" s="9"/>
      <c r="Y23" s="9"/>
      <c r="Z23" s="9"/>
      <c r="AA23" s="9"/>
      <c r="AB23" s="9"/>
      <c r="AC23" s="9"/>
      <c r="AD23" s="9"/>
      <c r="AE23" s="9"/>
      <c r="AF23" s="9"/>
      <c r="AG23" s="9"/>
      <c r="AH23" s="28"/>
      <c r="AK23" s="43"/>
      <c r="AL23" s="43"/>
      <c r="AM23" s="43"/>
      <c r="AN23" s="43"/>
      <c r="AO23" s="43"/>
      <c r="AP23" s="43"/>
      <c r="AQ23" s="43"/>
      <c r="AR23" s="43"/>
      <c r="AS23" s="112"/>
      <c r="AT23" s="112"/>
      <c r="AU23" s="112"/>
      <c r="AV23" s="112"/>
      <c r="AW23" s="112"/>
    </row>
    <row r="24" spans="1:49" s="43" customFormat="1" ht="15" customHeight="1">
      <c r="A24" s="41"/>
      <c r="B24" s="81" t="s">
        <v>286</v>
      </c>
      <c r="C24" s="44"/>
      <c r="D24" s="45"/>
      <c r="E24" s="44"/>
      <c r="F24" s="44"/>
      <c r="G24" s="44"/>
      <c r="H24" s="44"/>
      <c r="I24" s="44"/>
      <c r="J24" s="21"/>
      <c r="K24" s="45"/>
      <c r="L24" s="45"/>
      <c r="M24" s="45"/>
      <c r="N24" s="45"/>
      <c r="O24" s="45"/>
      <c r="P24" s="45"/>
      <c r="Q24" s="45"/>
      <c r="R24" s="45"/>
      <c r="S24" s="45"/>
      <c r="T24" s="45"/>
      <c r="U24" s="45"/>
      <c r="V24" s="45"/>
      <c r="W24" s="45"/>
      <c r="X24" s="45"/>
      <c r="Y24" s="45"/>
      <c r="Z24" s="45"/>
      <c r="AA24" s="6"/>
      <c r="AB24" s="45"/>
      <c r="AC24" s="45"/>
      <c r="AD24" s="45"/>
      <c r="AE24" s="45"/>
      <c r="AF24" s="6"/>
      <c r="AG24" s="6"/>
      <c r="AH24" s="42"/>
      <c r="AK24" s="112" t="s">
        <v>261</v>
      </c>
      <c r="AL24" s="112"/>
      <c r="AM24" s="112"/>
      <c r="AN24" s="112"/>
      <c r="AO24" s="112"/>
      <c r="AP24" s="112"/>
      <c r="AQ24" s="112"/>
      <c r="AR24" s="56"/>
    </row>
    <row r="25" spans="1:49" s="43" customFormat="1" ht="15" customHeight="1">
      <c r="A25" s="41"/>
      <c r="B25" s="11" t="s">
        <v>60</v>
      </c>
      <c r="C25" s="44"/>
      <c r="D25" s="45"/>
      <c r="E25" s="44"/>
      <c r="F25" s="44"/>
      <c r="G25" s="44"/>
      <c r="H25" s="44"/>
      <c r="I25" s="44"/>
      <c r="J25" s="21"/>
      <c r="K25" s="45"/>
      <c r="L25" s="45"/>
      <c r="M25" s="45"/>
      <c r="N25" s="45"/>
      <c r="O25" s="45"/>
      <c r="P25" s="45"/>
      <c r="Q25" s="45"/>
      <c r="R25" s="45"/>
      <c r="S25" s="45"/>
      <c r="T25" s="45"/>
      <c r="U25" s="45"/>
      <c r="V25" s="45"/>
      <c r="W25" s="45"/>
      <c r="X25" s="45"/>
      <c r="Y25" s="45"/>
      <c r="Z25" s="45"/>
      <c r="AA25" s="6"/>
      <c r="AB25" s="45"/>
      <c r="AC25" s="45"/>
      <c r="AD25" s="45"/>
      <c r="AE25" s="45"/>
      <c r="AF25" s="6"/>
      <c r="AG25" s="6"/>
      <c r="AH25" s="42"/>
      <c r="AK25" s="550" t="s">
        <v>262</v>
      </c>
      <c r="AL25" s="550"/>
      <c r="AM25" s="540" t="s">
        <v>263</v>
      </c>
      <c r="AN25" s="541"/>
      <c r="AO25" s="541"/>
      <c r="AP25" s="541"/>
      <c r="AQ25" s="541"/>
      <c r="AR25" s="542"/>
    </row>
    <row r="26" spans="1:49" s="43" customFormat="1" ht="15" customHeight="1">
      <c r="A26" s="41"/>
      <c r="C26" s="44"/>
      <c r="D26" s="183" t="s">
        <v>118</v>
      </c>
      <c r="E26" s="11" t="s">
        <v>122</v>
      </c>
      <c r="F26" s="44"/>
      <c r="G26" s="44"/>
      <c r="H26" s="44"/>
      <c r="I26" s="44"/>
      <c r="J26" s="21"/>
      <c r="K26" s="45"/>
      <c r="L26" s="45"/>
      <c r="M26" s="45"/>
      <c r="N26" s="45"/>
      <c r="O26" s="45"/>
      <c r="P26" s="45"/>
      <c r="Q26" s="45"/>
      <c r="R26" s="45"/>
      <c r="S26" s="45"/>
      <c r="T26" s="45"/>
      <c r="U26" s="45"/>
      <c r="V26" s="45"/>
      <c r="W26" s="45"/>
      <c r="X26" s="45"/>
      <c r="Y26" s="45"/>
      <c r="Z26" s="45"/>
      <c r="AA26" s="6"/>
      <c r="AB26" s="45"/>
      <c r="AC26" s="45"/>
      <c r="AD26" s="45"/>
      <c r="AE26" s="45"/>
      <c r="AF26" s="6"/>
      <c r="AG26" s="6"/>
      <c r="AH26" s="42"/>
      <c r="AK26" s="551">
        <v>2010</v>
      </c>
      <c r="AL26" s="551"/>
      <c r="AM26" s="543">
        <v>9.5000000000000001E-2</v>
      </c>
      <c r="AN26" s="544"/>
      <c r="AO26" s="544"/>
      <c r="AP26" s="544"/>
      <c r="AQ26" s="544"/>
      <c r="AR26" s="545"/>
    </row>
    <row r="27" spans="1:49" s="43" customFormat="1" ht="15" customHeight="1">
      <c r="A27" s="41"/>
      <c r="C27" s="44"/>
      <c r="D27" s="183" t="s">
        <v>118</v>
      </c>
      <c r="E27" s="11" t="s">
        <v>123</v>
      </c>
      <c r="F27" s="44"/>
      <c r="G27" s="44"/>
      <c r="H27" s="44"/>
      <c r="I27" s="44"/>
      <c r="J27" s="21"/>
      <c r="K27" s="45"/>
      <c r="L27" s="45"/>
      <c r="M27" s="45"/>
      <c r="N27" s="45"/>
      <c r="O27" s="45"/>
      <c r="P27" s="45"/>
      <c r="Q27" s="45"/>
      <c r="R27" s="45"/>
      <c r="S27" s="45"/>
      <c r="T27" s="45"/>
      <c r="U27" s="45"/>
      <c r="V27" s="45"/>
      <c r="W27" s="45"/>
      <c r="X27" s="45"/>
      <c r="Y27" s="45"/>
      <c r="Z27" s="45"/>
      <c r="AA27" s="6"/>
      <c r="AB27" s="45"/>
      <c r="AC27" s="45"/>
      <c r="AD27" s="45"/>
      <c r="AE27" s="45"/>
      <c r="AF27" s="6"/>
      <c r="AG27" s="6"/>
      <c r="AH27" s="42"/>
      <c r="AK27" s="532">
        <v>2011</v>
      </c>
      <c r="AL27" s="532"/>
      <c r="AM27" s="533">
        <v>0.104</v>
      </c>
      <c r="AN27" s="534"/>
      <c r="AO27" s="534"/>
      <c r="AP27" s="534"/>
      <c r="AQ27" s="534"/>
      <c r="AR27" s="535"/>
    </row>
    <row r="28" spans="1:49" s="43" customFormat="1" ht="15" customHeight="1">
      <c r="A28" s="41"/>
      <c r="C28" s="44"/>
      <c r="D28" s="183" t="s">
        <v>118</v>
      </c>
      <c r="E28" s="11" t="s">
        <v>124</v>
      </c>
      <c r="F28" s="44"/>
      <c r="G28" s="44"/>
      <c r="H28" s="44"/>
      <c r="I28" s="44"/>
      <c r="J28" s="21"/>
      <c r="K28" s="45"/>
      <c r="L28" s="45"/>
      <c r="M28" s="45"/>
      <c r="N28" s="45"/>
      <c r="O28" s="45"/>
      <c r="P28" s="45"/>
      <c r="Q28" s="45"/>
      <c r="R28" s="45"/>
      <c r="S28" s="45"/>
      <c r="T28" s="45"/>
      <c r="U28" s="45"/>
      <c r="V28" s="45"/>
      <c r="W28" s="45"/>
      <c r="X28" s="45"/>
      <c r="Y28" s="45"/>
      <c r="Z28" s="45"/>
      <c r="AA28" s="6"/>
      <c r="AB28" s="45"/>
      <c r="AC28" s="45"/>
      <c r="AD28" s="45"/>
      <c r="AE28" s="45"/>
      <c r="AF28" s="6"/>
      <c r="AG28" s="6"/>
      <c r="AH28" s="42"/>
      <c r="AK28" s="532">
        <v>2012</v>
      </c>
      <c r="AL28" s="532"/>
      <c r="AM28" s="533">
        <v>0.1</v>
      </c>
      <c r="AN28" s="534"/>
      <c r="AO28" s="534"/>
      <c r="AP28" s="534"/>
      <c r="AQ28" s="534"/>
      <c r="AR28" s="535"/>
    </row>
    <row r="29" spans="1:49" s="43" customFormat="1" ht="15" customHeight="1">
      <c r="A29" s="41"/>
      <c r="C29" s="44"/>
      <c r="D29" s="183" t="s">
        <v>118</v>
      </c>
      <c r="E29" s="11" t="s">
        <v>125</v>
      </c>
      <c r="F29" s="44"/>
      <c r="G29" s="44"/>
      <c r="H29" s="44"/>
      <c r="I29" s="44"/>
      <c r="J29" s="21"/>
      <c r="K29" s="45"/>
      <c r="L29" s="45"/>
      <c r="M29" s="45"/>
      <c r="N29" s="45"/>
      <c r="O29" s="45"/>
      <c r="P29" s="45"/>
      <c r="Q29" s="45"/>
      <c r="R29" s="45"/>
      <c r="S29" s="45"/>
      <c r="T29" s="45"/>
      <c r="U29" s="45"/>
      <c r="V29" s="45"/>
      <c r="W29" s="45"/>
      <c r="X29" s="45"/>
      <c r="Y29" s="45"/>
      <c r="Z29" s="45"/>
      <c r="AA29" s="6"/>
      <c r="AB29" s="45"/>
      <c r="AC29" s="45"/>
      <c r="AD29" s="45"/>
      <c r="AE29" s="45"/>
      <c r="AF29" s="6"/>
      <c r="AG29" s="6"/>
      <c r="AH29" s="42"/>
      <c r="AK29" s="532">
        <v>2013</v>
      </c>
      <c r="AL29" s="532"/>
      <c r="AM29" s="533">
        <v>0.109</v>
      </c>
      <c r="AN29" s="534"/>
      <c r="AO29" s="534"/>
      <c r="AP29" s="534"/>
      <c r="AQ29" s="534"/>
      <c r="AR29" s="535"/>
    </row>
    <row r="30" spans="1:49" s="43" customFormat="1" ht="15" customHeight="1">
      <c r="A30" s="41"/>
      <c r="C30" s="44"/>
      <c r="D30" s="183" t="s">
        <v>118</v>
      </c>
      <c r="E30" s="575" t="s">
        <v>126</v>
      </c>
      <c r="F30" s="575"/>
      <c r="G30" s="575"/>
      <c r="H30" s="575"/>
      <c r="I30" s="575"/>
      <c r="J30" s="522" t="s">
        <v>121</v>
      </c>
      <c r="K30" s="522"/>
      <c r="L30" s="6" t="s">
        <v>96</v>
      </c>
      <c r="M30" s="564"/>
      <c r="N30" s="564"/>
      <c r="O30" s="564"/>
      <c r="P30" s="564"/>
      <c r="Q30" s="564"/>
      <c r="R30" s="564"/>
      <c r="S30" s="564"/>
      <c r="T30" s="564"/>
      <c r="U30" s="564"/>
      <c r="V30" s="564"/>
      <c r="W30" s="564"/>
      <c r="X30" s="564"/>
      <c r="Y30" s="564"/>
      <c r="Z30" s="564"/>
      <c r="AA30" s="564"/>
      <c r="AB30" s="564"/>
      <c r="AC30" s="564"/>
      <c r="AD30" s="564"/>
      <c r="AE30" s="564"/>
      <c r="AF30" s="564"/>
      <c r="AG30" s="6" t="s">
        <v>100</v>
      </c>
      <c r="AH30" s="42"/>
      <c r="AK30" s="532">
        <v>2014</v>
      </c>
      <c r="AL30" s="532"/>
      <c r="AM30" s="533">
        <v>0.125</v>
      </c>
      <c r="AN30" s="534"/>
      <c r="AO30" s="534"/>
      <c r="AP30" s="534"/>
      <c r="AQ30" s="534"/>
      <c r="AR30" s="535"/>
    </row>
    <row r="31" spans="1:49" ht="8.1" customHeight="1" thickBot="1">
      <c r="A31" s="27"/>
      <c r="B31" s="9"/>
      <c r="C31" s="16"/>
      <c r="D31" s="16"/>
      <c r="E31" s="16"/>
      <c r="F31" s="16"/>
      <c r="G31" s="16"/>
      <c r="H31" s="16"/>
      <c r="I31" s="16"/>
      <c r="J31" s="9"/>
      <c r="K31" s="9"/>
      <c r="L31" s="9"/>
      <c r="M31" s="9"/>
      <c r="N31" s="9"/>
      <c r="O31" s="9"/>
      <c r="P31" s="9"/>
      <c r="Q31" s="9"/>
      <c r="R31" s="9"/>
      <c r="S31" s="9"/>
      <c r="T31" s="9"/>
      <c r="U31" s="9"/>
      <c r="V31" s="9"/>
      <c r="W31" s="9"/>
      <c r="X31" s="9"/>
      <c r="Y31" s="9"/>
      <c r="Z31" s="9"/>
      <c r="AA31" s="9"/>
      <c r="AB31" s="9"/>
      <c r="AC31" s="9"/>
      <c r="AD31" s="9"/>
      <c r="AE31" s="9"/>
      <c r="AF31" s="9"/>
      <c r="AG31" s="9"/>
      <c r="AH31" s="28"/>
      <c r="AK31" s="532">
        <v>2015</v>
      </c>
      <c r="AL31" s="532"/>
      <c r="AM31" s="533">
        <v>0.14299999999999999</v>
      </c>
      <c r="AN31" s="534"/>
      <c r="AO31" s="534"/>
      <c r="AP31" s="534"/>
      <c r="AQ31" s="534"/>
      <c r="AR31" s="535"/>
    </row>
    <row r="32" spans="1:49" s="43" customFormat="1" ht="15" customHeight="1">
      <c r="A32" s="41"/>
      <c r="B32" s="11" t="s">
        <v>61</v>
      </c>
      <c r="C32" s="44"/>
      <c r="D32" s="45"/>
      <c r="E32" s="44"/>
      <c r="F32" s="44"/>
      <c r="G32" s="44"/>
      <c r="H32" s="44"/>
      <c r="I32" s="44"/>
      <c r="J32" s="21"/>
      <c r="K32" s="45"/>
      <c r="L32" s="45"/>
      <c r="M32" s="183" t="s">
        <v>118</v>
      </c>
      <c r="N32" s="45" t="s">
        <v>201</v>
      </c>
      <c r="O32" s="45"/>
      <c r="P32" s="45"/>
      <c r="Q32" s="45"/>
      <c r="R32" s="45"/>
      <c r="S32" s="45"/>
      <c r="T32" s="45"/>
      <c r="U32" s="45"/>
      <c r="V32" s="45"/>
      <c r="W32" s="45"/>
      <c r="X32" s="45"/>
      <c r="Y32" s="119" t="s">
        <v>14</v>
      </c>
      <c r="Z32" s="569"/>
      <c r="AA32" s="570"/>
      <c r="AB32" s="570"/>
      <c r="AC32" s="571"/>
      <c r="AD32" s="45" t="s">
        <v>258</v>
      </c>
      <c r="AE32" s="45"/>
      <c r="AF32" s="6"/>
      <c r="AG32" s="6"/>
      <c r="AH32" s="42"/>
      <c r="AK32" s="532">
        <v>2016</v>
      </c>
      <c r="AL32" s="532"/>
      <c r="AM32" s="533">
        <v>0.14599999999999999</v>
      </c>
      <c r="AN32" s="534"/>
      <c r="AO32" s="534"/>
      <c r="AP32" s="534"/>
      <c r="AQ32" s="534"/>
      <c r="AR32" s="535"/>
    </row>
    <row r="33" spans="1:49" s="43" customFormat="1" ht="15" customHeight="1" thickBot="1">
      <c r="A33" s="41"/>
      <c r="B33" s="7"/>
      <c r="C33" s="44"/>
      <c r="D33" s="45"/>
      <c r="E33" s="44"/>
      <c r="F33" s="44"/>
      <c r="G33" s="44"/>
      <c r="H33" s="44"/>
      <c r="I33" s="44"/>
      <c r="J33" s="21"/>
      <c r="K33" s="45"/>
      <c r="L33" s="45"/>
      <c r="M33" s="183" t="s">
        <v>118</v>
      </c>
      <c r="N33" s="45" t="s">
        <v>202</v>
      </c>
      <c r="O33" s="45"/>
      <c r="P33" s="45"/>
      <c r="Q33" s="45"/>
      <c r="R33" s="45"/>
      <c r="S33" s="45"/>
      <c r="T33" s="45"/>
      <c r="U33" s="45"/>
      <c r="V33" s="45"/>
      <c r="W33" s="45"/>
      <c r="X33" s="45"/>
      <c r="Y33" s="119" t="s">
        <v>16</v>
      </c>
      <c r="Z33" s="572"/>
      <c r="AA33" s="573"/>
      <c r="AB33" s="573"/>
      <c r="AC33" s="574"/>
      <c r="AD33" s="45" t="s">
        <v>258</v>
      </c>
      <c r="AE33" s="45"/>
      <c r="AF33" s="6"/>
      <c r="AG33" s="6"/>
      <c r="AH33" s="42"/>
      <c r="AK33" s="532">
        <v>2017</v>
      </c>
      <c r="AL33" s="532"/>
      <c r="AM33" s="533">
        <v>0.16</v>
      </c>
      <c r="AN33" s="534"/>
      <c r="AO33" s="534"/>
      <c r="AP33" s="534"/>
      <c r="AQ33" s="534"/>
      <c r="AR33" s="535"/>
    </row>
    <row r="34" spans="1:49" ht="8.1" customHeight="1">
      <c r="A34" s="27"/>
      <c r="B34" s="9"/>
      <c r="C34" s="52"/>
      <c r="D34" s="52"/>
      <c r="E34" s="52"/>
      <c r="F34" s="52"/>
      <c r="G34" s="52"/>
      <c r="H34" s="52"/>
      <c r="I34" s="52"/>
      <c r="J34" s="9"/>
      <c r="K34" s="9"/>
      <c r="L34" s="9"/>
      <c r="M34" s="9"/>
      <c r="N34" s="9"/>
      <c r="O34" s="9"/>
      <c r="P34" s="9"/>
      <c r="Q34" s="9"/>
      <c r="R34" s="9"/>
      <c r="S34" s="9"/>
      <c r="T34" s="9"/>
      <c r="U34" s="9"/>
      <c r="V34" s="9"/>
      <c r="W34" s="9"/>
      <c r="X34" s="9"/>
      <c r="Y34" s="9"/>
      <c r="Z34" s="9"/>
      <c r="AA34" s="9"/>
      <c r="AB34" s="9"/>
      <c r="AC34" s="9"/>
      <c r="AD34" s="9"/>
      <c r="AE34" s="9"/>
      <c r="AF34" s="9"/>
      <c r="AG34" s="9"/>
      <c r="AH34" s="28"/>
      <c r="AK34" s="532">
        <v>2018</v>
      </c>
      <c r="AL34" s="532"/>
      <c r="AM34" s="533">
        <v>0.16900000000000001</v>
      </c>
      <c r="AN34" s="534"/>
      <c r="AO34" s="534"/>
      <c r="AP34" s="534"/>
      <c r="AQ34" s="534"/>
      <c r="AR34" s="535"/>
    </row>
    <row r="35" spans="1:49" s="43" customFormat="1" ht="15" customHeight="1">
      <c r="A35" s="41"/>
      <c r="B35" s="81" t="s">
        <v>287</v>
      </c>
      <c r="C35" s="50"/>
      <c r="D35" s="50"/>
      <c r="E35" s="50"/>
      <c r="F35" s="50"/>
      <c r="G35" s="50"/>
      <c r="H35" s="50"/>
      <c r="I35" s="50"/>
      <c r="J35" s="58"/>
      <c r="K35" s="51"/>
      <c r="L35" s="51"/>
      <c r="M35" s="51"/>
      <c r="N35" s="51"/>
      <c r="O35" s="51"/>
      <c r="P35" s="51"/>
      <c r="Q35" s="51"/>
      <c r="R35" s="51"/>
      <c r="S35" s="51"/>
      <c r="T35" s="51"/>
      <c r="U35" s="51"/>
      <c r="V35" s="51"/>
      <c r="W35" s="51"/>
      <c r="X35" s="51"/>
      <c r="Y35" s="51"/>
      <c r="Z35" s="51"/>
      <c r="AA35" s="6"/>
      <c r="AB35" s="51"/>
      <c r="AC35" s="51"/>
      <c r="AD35" s="51"/>
      <c r="AE35" s="51"/>
      <c r="AF35" s="6"/>
      <c r="AG35" s="6"/>
      <c r="AH35" s="42"/>
      <c r="AK35" s="532">
        <v>2019</v>
      </c>
      <c r="AL35" s="532"/>
      <c r="AM35" s="533">
        <v>0.182</v>
      </c>
      <c r="AN35" s="534"/>
      <c r="AO35" s="534"/>
      <c r="AP35" s="534"/>
      <c r="AQ35" s="534"/>
      <c r="AR35" s="535"/>
      <c r="AS35" s="112"/>
      <c r="AT35" s="112"/>
      <c r="AU35" s="112"/>
      <c r="AV35" s="113"/>
      <c r="AW35" s="112"/>
    </row>
    <row r="36" spans="1:49" s="43" customFormat="1" ht="15" customHeight="1" thickBot="1">
      <c r="A36" s="41"/>
      <c r="B36" s="7" t="s">
        <v>53</v>
      </c>
      <c r="C36" s="50"/>
      <c r="D36" s="51"/>
      <c r="E36" s="50"/>
      <c r="F36" s="50"/>
      <c r="G36" s="50"/>
      <c r="H36" s="50"/>
      <c r="I36" s="50"/>
      <c r="J36" s="58"/>
      <c r="K36" s="51"/>
      <c r="L36" s="51"/>
      <c r="M36" s="51"/>
      <c r="N36" s="51"/>
      <c r="O36" s="51"/>
      <c r="P36" s="51"/>
      <c r="Q36" s="51"/>
      <c r="R36" s="51"/>
      <c r="S36" s="51"/>
      <c r="T36" s="51"/>
      <c r="U36" s="51"/>
      <c r="V36" s="51"/>
      <c r="W36" s="51"/>
      <c r="X36" s="51"/>
      <c r="Y36" s="51"/>
      <c r="Z36" s="51"/>
      <c r="AA36" s="6"/>
      <c r="AB36" s="51"/>
      <c r="AC36" s="51"/>
      <c r="AD36" s="51"/>
      <c r="AE36" s="51"/>
      <c r="AF36" s="6"/>
      <c r="AG36" s="6"/>
      <c r="AH36" s="42"/>
      <c r="AK36" s="532">
        <v>2020</v>
      </c>
      <c r="AL36" s="532"/>
      <c r="AM36" s="533">
        <v>0.19800000000000001</v>
      </c>
      <c r="AN36" s="534"/>
      <c r="AO36" s="534"/>
      <c r="AP36" s="534"/>
      <c r="AQ36" s="534"/>
      <c r="AR36" s="535"/>
      <c r="AS36" s="112"/>
      <c r="AT36" s="112"/>
      <c r="AU36" s="112"/>
      <c r="AV36" s="113"/>
      <c r="AW36" s="112"/>
    </row>
    <row r="37" spans="1:49" s="43" customFormat="1" ht="15" customHeight="1">
      <c r="A37" s="41"/>
      <c r="B37" s="7" t="s">
        <v>207</v>
      </c>
      <c r="C37" s="50"/>
      <c r="D37" s="51"/>
      <c r="E37" s="50"/>
      <c r="F37" s="50"/>
      <c r="G37" s="50"/>
      <c r="H37" s="50"/>
      <c r="I37" s="50"/>
      <c r="J37" s="58"/>
      <c r="K37" s="51"/>
      <c r="L37" s="51"/>
      <c r="M37" s="51"/>
      <c r="N37" s="51"/>
      <c r="O37" s="51"/>
      <c r="P37" s="51"/>
      <c r="Q37" s="51"/>
      <c r="R37" s="51"/>
      <c r="S37" s="51"/>
      <c r="T37" s="51"/>
      <c r="U37" s="51"/>
      <c r="V37" s="51"/>
      <c r="W37" s="51"/>
      <c r="X37" s="51"/>
      <c r="Y37" s="51"/>
      <c r="Z37" s="6"/>
      <c r="AA37" s="119" t="s">
        <v>199</v>
      </c>
      <c r="AB37" s="578" t="str">
        <f>IFERROR(①設置基準量算定!$AB$33-②オンサイト設置!Q37-③オフサイト設置!Q25,"")</f>
        <v/>
      </c>
      <c r="AC37" s="560"/>
      <c r="AD37" s="560"/>
      <c r="AE37" s="561"/>
      <c r="AF37" s="51" t="s">
        <v>10</v>
      </c>
      <c r="AG37" s="6"/>
      <c r="AH37" s="42"/>
      <c r="AK37" s="532">
        <v>2021</v>
      </c>
      <c r="AL37" s="532"/>
      <c r="AM37" s="533">
        <v>0.20300000000000001</v>
      </c>
      <c r="AN37" s="534"/>
      <c r="AO37" s="534"/>
      <c r="AP37" s="534"/>
      <c r="AQ37" s="534"/>
      <c r="AR37" s="535"/>
      <c r="AS37" s="112"/>
      <c r="AT37" s="112"/>
      <c r="AU37" s="112"/>
      <c r="AV37" s="113"/>
      <c r="AW37" s="112"/>
    </row>
    <row r="38" spans="1:49" s="43" customFormat="1" ht="15" customHeight="1">
      <c r="A38" s="41"/>
      <c r="B38" s="7" t="s">
        <v>128</v>
      </c>
      <c r="C38" s="50"/>
      <c r="D38" s="6"/>
      <c r="E38" s="6"/>
      <c r="F38" s="6"/>
      <c r="G38" s="6"/>
      <c r="H38" s="6"/>
      <c r="I38" s="6"/>
      <c r="J38" s="6"/>
      <c r="K38" s="6"/>
      <c r="L38" s="6"/>
      <c r="M38" s="6"/>
      <c r="N38" s="6"/>
      <c r="O38" s="6"/>
      <c r="P38" s="6"/>
      <c r="Q38" s="6"/>
      <c r="R38" s="6"/>
      <c r="S38" s="6"/>
      <c r="T38" s="6"/>
      <c r="U38" s="6"/>
      <c r="V38" s="6"/>
      <c r="W38" s="6"/>
      <c r="X38" s="6"/>
      <c r="Y38" s="6"/>
      <c r="Z38" s="6"/>
      <c r="AA38" s="114" t="s">
        <v>14</v>
      </c>
      <c r="AB38" s="565" t="str">
        <f>IF(Z32=0,"-",Z32)</f>
        <v>-</v>
      </c>
      <c r="AC38" s="566"/>
      <c r="AD38" s="566"/>
      <c r="AE38" s="567"/>
      <c r="AF38" s="51" t="s">
        <v>258</v>
      </c>
      <c r="AG38" s="6"/>
      <c r="AH38" s="42"/>
      <c r="AK38" s="549">
        <v>2022</v>
      </c>
      <c r="AL38" s="549"/>
      <c r="AM38" s="546">
        <v>0.217</v>
      </c>
      <c r="AN38" s="547"/>
      <c r="AO38" s="547"/>
      <c r="AP38" s="547"/>
      <c r="AQ38" s="547"/>
      <c r="AR38" s="548"/>
      <c r="AS38" s="112"/>
      <c r="AT38" s="112"/>
      <c r="AU38" s="112"/>
      <c r="AV38" s="113"/>
      <c r="AW38" s="112"/>
    </row>
    <row r="39" spans="1:49" s="43" customFormat="1" ht="15" customHeight="1" thickBot="1">
      <c r="A39" s="41"/>
      <c r="B39" s="7"/>
      <c r="C39" s="50"/>
      <c r="D39" s="51"/>
      <c r="E39" s="77" t="str">
        <f>M33</f>
        <v>□</v>
      </c>
      <c r="F39" s="51" t="s">
        <v>129</v>
      </c>
      <c r="G39" s="50"/>
      <c r="H39" s="50"/>
      <c r="I39" s="50"/>
      <c r="J39" s="58"/>
      <c r="K39" s="51"/>
      <c r="L39" s="51"/>
      <c r="M39" s="51"/>
      <c r="N39" s="51"/>
      <c r="O39" s="51"/>
      <c r="P39" s="51"/>
      <c r="Q39" s="51"/>
      <c r="R39" s="51"/>
      <c r="S39" s="51"/>
      <c r="T39" s="51"/>
      <c r="U39" s="51"/>
      <c r="V39" s="51"/>
      <c r="W39" s="51"/>
      <c r="X39" s="51"/>
      <c r="Y39" s="51"/>
      <c r="Z39" s="6"/>
      <c r="AA39" s="119" t="s">
        <v>16</v>
      </c>
      <c r="AB39" s="577" t="str">
        <f>IF(Z33=0,"",Z33)</f>
        <v/>
      </c>
      <c r="AC39" s="554"/>
      <c r="AD39" s="554"/>
      <c r="AE39" s="555"/>
      <c r="AF39" s="51" t="s">
        <v>258</v>
      </c>
      <c r="AG39" s="6"/>
      <c r="AH39" s="42"/>
      <c r="AK39" s="532">
        <v>2023</v>
      </c>
      <c r="AL39" s="532"/>
      <c r="AM39" s="533"/>
      <c r="AN39" s="534"/>
      <c r="AO39" s="534"/>
      <c r="AP39" s="534"/>
      <c r="AQ39" s="534"/>
      <c r="AR39" s="535"/>
      <c r="AS39" s="112" t="s">
        <v>292</v>
      </c>
      <c r="AT39" s="112"/>
      <c r="AU39" s="112"/>
      <c r="AV39" s="113"/>
      <c r="AW39" s="112"/>
    </row>
    <row r="40" spans="1:49" s="43" customFormat="1" ht="15" customHeight="1" thickBot="1">
      <c r="A40" s="41"/>
      <c r="B40" s="7" t="s">
        <v>326</v>
      </c>
      <c r="C40" s="50"/>
      <c r="D40" s="50"/>
      <c r="E40" s="11"/>
      <c r="F40" s="50"/>
      <c r="G40" s="50"/>
      <c r="H40" s="50"/>
      <c r="I40" s="50"/>
      <c r="J40" s="58"/>
      <c r="K40" s="51"/>
      <c r="L40" s="51"/>
      <c r="M40" s="51"/>
      <c r="N40" s="51"/>
      <c r="O40" s="51"/>
      <c r="P40" s="51"/>
      <c r="Q40" s="51"/>
      <c r="R40" s="51"/>
      <c r="S40" s="51"/>
      <c r="T40" s="51"/>
      <c r="U40" s="51"/>
      <c r="V40" s="51"/>
      <c r="W40" s="51"/>
      <c r="X40" s="51"/>
      <c r="Y40" s="51"/>
      <c r="Z40" s="51"/>
      <c r="AA40" s="6"/>
      <c r="AB40" s="51"/>
      <c r="AC40" s="51"/>
      <c r="AD40" s="51"/>
      <c r="AE40" s="51"/>
      <c r="AF40" s="6"/>
      <c r="AG40" s="6"/>
      <c r="AH40" s="42"/>
      <c r="AK40" s="532">
        <v>2024</v>
      </c>
      <c r="AL40" s="532"/>
      <c r="AM40" s="533"/>
      <c r="AN40" s="534"/>
      <c r="AO40" s="534"/>
      <c r="AP40" s="534"/>
      <c r="AQ40" s="534"/>
      <c r="AR40" s="535"/>
      <c r="AS40" s="112"/>
      <c r="AT40" s="112"/>
      <c r="AU40" s="112"/>
      <c r="AV40" s="113"/>
      <c r="AW40" s="112"/>
    </row>
    <row r="41" spans="1:49" s="43" customFormat="1" ht="15" customHeight="1">
      <c r="A41" s="41"/>
      <c r="B41" s="7"/>
      <c r="D41" s="582" t="s">
        <v>200</v>
      </c>
      <c r="E41" s="583"/>
      <c r="F41" s="583"/>
      <c r="G41" s="583"/>
      <c r="H41" s="583"/>
      <c r="I41" s="583"/>
      <c r="J41" s="583"/>
      <c r="K41" s="76" t="s">
        <v>199</v>
      </c>
      <c r="L41" s="76"/>
      <c r="M41" s="76"/>
      <c r="N41" s="76"/>
      <c r="O41" s="76"/>
      <c r="P41" s="129"/>
      <c r="Q41" s="578" t="str">
        <f>IFERROR(IF(AB37=0,"",AB37),"")</f>
        <v/>
      </c>
      <c r="R41" s="560"/>
      <c r="S41" s="560"/>
      <c r="T41" s="561"/>
      <c r="U41" s="51" t="s">
        <v>258</v>
      </c>
      <c r="V41" s="51"/>
      <c r="W41" s="51"/>
      <c r="X41" s="51"/>
      <c r="Y41" s="51"/>
      <c r="Z41" s="51"/>
      <c r="AA41" s="6"/>
      <c r="AB41" s="51"/>
      <c r="AC41" s="51"/>
      <c r="AD41" s="51"/>
      <c r="AE41" s="51"/>
      <c r="AF41" s="6"/>
      <c r="AG41" s="6"/>
      <c r="AH41" s="42"/>
      <c r="AK41" s="532">
        <v>2025</v>
      </c>
      <c r="AL41" s="532"/>
      <c r="AM41" s="533"/>
      <c r="AN41" s="534"/>
      <c r="AO41" s="534"/>
      <c r="AP41" s="534"/>
      <c r="AQ41" s="534"/>
      <c r="AR41" s="535"/>
      <c r="AS41" s="112"/>
      <c r="AT41" s="112"/>
      <c r="AU41" s="112"/>
      <c r="AV41" s="113"/>
      <c r="AW41" s="112"/>
    </row>
    <row r="42" spans="1:49" s="43" customFormat="1" ht="15" customHeight="1">
      <c r="A42" s="41"/>
      <c r="B42" s="7"/>
      <c r="D42" s="576" t="s">
        <v>209</v>
      </c>
      <c r="E42" s="214"/>
      <c r="F42" s="214"/>
      <c r="G42" s="214"/>
      <c r="H42" s="214"/>
      <c r="I42" s="214"/>
      <c r="J42" s="214"/>
      <c r="K42" s="126" t="s">
        <v>14</v>
      </c>
      <c r="L42" s="368" t="s">
        <v>134</v>
      </c>
      <c r="M42" s="368"/>
      <c r="N42" s="126" t="s">
        <v>16</v>
      </c>
      <c r="O42" s="60"/>
      <c r="P42" s="60"/>
      <c r="Q42" s="565" t="str">
        <f>IF(E39="■",AB39,AB38)</f>
        <v>-</v>
      </c>
      <c r="R42" s="566"/>
      <c r="S42" s="566"/>
      <c r="T42" s="567"/>
      <c r="U42" s="51" t="s">
        <v>258</v>
      </c>
      <c r="V42" s="51"/>
      <c r="W42" s="51"/>
      <c r="X42" s="51"/>
      <c r="Y42" s="51"/>
      <c r="Z42" s="51"/>
      <c r="AA42" s="6"/>
      <c r="AB42" s="51"/>
      <c r="AC42" s="51"/>
      <c r="AD42" s="51"/>
      <c r="AE42" s="51"/>
      <c r="AF42" s="6"/>
      <c r="AG42" s="6"/>
      <c r="AH42" s="42"/>
      <c r="AK42" s="536">
        <v>2026</v>
      </c>
      <c r="AL42" s="536"/>
      <c r="AM42" s="537"/>
      <c r="AN42" s="538"/>
      <c r="AO42" s="538"/>
      <c r="AP42" s="538"/>
      <c r="AQ42" s="538"/>
      <c r="AR42" s="539"/>
      <c r="AS42" s="112"/>
      <c r="AT42" s="112"/>
      <c r="AU42" s="112"/>
      <c r="AV42" s="113"/>
      <c r="AW42" s="112"/>
    </row>
    <row r="43" spans="1:49" s="43" customFormat="1" ht="15" customHeight="1">
      <c r="A43" s="41"/>
      <c r="B43" s="7"/>
      <c r="D43" s="130" t="s">
        <v>296</v>
      </c>
      <c r="E43" s="60"/>
      <c r="F43" s="60"/>
      <c r="G43" s="60"/>
      <c r="H43" s="60"/>
      <c r="I43" s="60"/>
      <c r="J43" s="60"/>
      <c r="K43" s="60"/>
      <c r="L43" s="60"/>
      <c r="M43" s="60"/>
      <c r="N43" s="60"/>
      <c r="O43" s="60"/>
      <c r="P43" s="127"/>
      <c r="Q43" s="579">
        <v>21.7</v>
      </c>
      <c r="R43" s="580"/>
      <c r="S43" s="580"/>
      <c r="T43" s="581"/>
      <c r="U43" s="51" t="s">
        <v>0</v>
      </c>
      <c r="V43" s="123" t="s">
        <v>330</v>
      </c>
      <c r="W43" s="51"/>
      <c r="X43" s="51"/>
      <c r="Y43" s="51"/>
      <c r="Z43" s="51"/>
      <c r="AA43" s="6"/>
      <c r="AB43" s="51"/>
      <c r="AC43" s="51"/>
      <c r="AD43" s="51"/>
      <c r="AE43" s="51"/>
      <c r="AF43" s="6"/>
      <c r="AG43" s="6"/>
      <c r="AH43" s="42"/>
      <c r="AS43" s="112"/>
      <c r="AT43" s="112"/>
      <c r="AU43" s="112"/>
      <c r="AV43" s="112"/>
      <c r="AW43" s="112"/>
    </row>
    <row r="44" spans="1:49" s="43" customFormat="1" ht="15" customHeight="1" thickBot="1">
      <c r="A44" s="41"/>
      <c r="B44" s="7"/>
      <c r="D44" s="347" t="s">
        <v>332</v>
      </c>
      <c r="E44" s="348"/>
      <c r="F44" s="348"/>
      <c r="G44" s="348"/>
      <c r="H44" s="348"/>
      <c r="I44" s="348"/>
      <c r="J44" s="348"/>
      <c r="K44" s="348"/>
      <c r="L44" s="348"/>
      <c r="M44" s="348"/>
      <c r="N44" s="348"/>
      <c r="O44" s="348"/>
      <c r="P44" s="348"/>
      <c r="Q44" s="577" t="str">
        <f>IFERROR(IF(ROUNDDOWN(Q41/Q42*100+Q43*(Q42-Q41)/Q42,0)&gt;100,100,ROUNDDOWN(Q41/Q42*100+Q43*(Q42-Q41)/Q42,0)),"")</f>
        <v/>
      </c>
      <c r="R44" s="554"/>
      <c r="S44" s="554"/>
      <c r="T44" s="555"/>
      <c r="U44" s="51" t="s">
        <v>0</v>
      </c>
      <c r="V44" s="124" t="s">
        <v>331</v>
      </c>
      <c r="W44" s="51"/>
      <c r="X44" s="51"/>
      <c r="Y44" s="51"/>
      <c r="Z44" s="51"/>
      <c r="AA44" s="6"/>
      <c r="AB44" s="51"/>
      <c r="AC44" s="51"/>
      <c r="AD44" s="51"/>
      <c r="AE44" s="51"/>
      <c r="AF44" s="6"/>
      <c r="AG44" s="6"/>
      <c r="AH44" s="42"/>
      <c r="AS44" s="56"/>
      <c r="AT44" s="56"/>
      <c r="AU44" s="56"/>
      <c r="AV44" s="56"/>
      <c r="AW44" s="56"/>
    </row>
    <row r="45" spans="1:49" ht="8.1" customHeight="1">
      <c r="A45" s="27"/>
      <c r="B45" s="9"/>
      <c r="C45" s="103"/>
      <c r="D45" s="103"/>
      <c r="E45" s="103"/>
      <c r="F45" s="103"/>
      <c r="G45" s="103"/>
      <c r="H45" s="103"/>
      <c r="I45" s="103"/>
      <c r="J45" s="9"/>
      <c r="K45" s="9"/>
      <c r="L45" s="9"/>
      <c r="M45" s="9"/>
      <c r="N45" s="9"/>
      <c r="O45" s="9"/>
      <c r="P45" s="9"/>
      <c r="Q45" s="9"/>
      <c r="R45" s="9"/>
      <c r="S45" s="9"/>
      <c r="T45" s="9"/>
      <c r="U45" s="9"/>
      <c r="V45" s="9"/>
      <c r="W45" s="9"/>
      <c r="X45" s="9"/>
      <c r="Y45" s="9"/>
      <c r="Z45" s="9"/>
      <c r="AA45" s="9"/>
      <c r="AB45" s="9"/>
      <c r="AC45" s="9"/>
      <c r="AD45" s="9"/>
      <c r="AE45" s="9"/>
      <c r="AF45" s="9"/>
      <c r="AG45" s="9"/>
      <c r="AH45" s="28"/>
      <c r="AK45" s="43"/>
      <c r="AL45" s="43"/>
      <c r="AM45" s="43"/>
      <c r="AN45" s="43"/>
      <c r="AO45" s="43"/>
      <c r="AP45" s="43"/>
      <c r="AQ45" s="43"/>
      <c r="AR45" s="43"/>
      <c r="AS45" s="112"/>
      <c r="AT45" s="112"/>
      <c r="AU45" s="112"/>
      <c r="AV45" s="112"/>
      <c r="AW45" s="112"/>
    </row>
    <row r="46" spans="1:49" s="43" customFormat="1" ht="15" customHeight="1">
      <c r="A46" s="41"/>
      <c r="B46" s="81" t="s">
        <v>288</v>
      </c>
      <c r="C46" s="100"/>
      <c r="D46" s="100"/>
      <c r="E46" s="100"/>
      <c r="F46" s="100"/>
      <c r="G46" s="100"/>
      <c r="H46" s="100"/>
      <c r="I46" s="100"/>
      <c r="J46" s="102"/>
      <c r="K46" s="101"/>
      <c r="L46" s="101"/>
      <c r="M46" s="101"/>
      <c r="N46" s="101"/>
      <c r="O46" s="101"/>
      <c r="P46" s="101"/>
      <c r="Q46" s="101"/>
      <c r="R46" s="101"/>
      <c r="S46" s="101"/>
      <c r="T46" s="101"/>
      <c r="U46" s="101"/>
      <c r="V46" s="101"/>
      <c r="W46" s="101"/>
      <c r="X46" s="101"/>
      <c r="Y46" s="101"/>
      <c r="Z46" s="101"/>
      <c r="AA46" s="6"/>
      <c r="AB46" s="101"/>
      <c r="AC46" s="101"/>
      <c r="AD46" s="101"/>
      <c r="AE46" s="101"/>
      <c r="AF46" s="6"/>
      <c r="AG46" s="6"/>
      <c r="AH46" s="42"/>
      <c r="AS46" s="112"/>
      <c r="AT46" s="112"/>
      <c r="AU46" s="112"/>
      <c r="AV46" s="112"/>
      <c r="AW46" s="112"/>
    </row>
    <row r="47" spans="1:49" s="43" customFormat="1" ht="15" customHeight="1">
      <c r="A47" s="41"/>
      <c r="B47" s="100"/>
      <c r="C47" s="7" t="s">
        <v>270</v>
      </c>
      <c r="D47" s="100"/>
      <c r="E47" s="6"/>
      <c r="F47" s="100"/>
      <c r="G47" s="100"/>
      <c r="H47" s="100"/>
      <c r="I47" s="102"/>
      <c r="J47" s="101"/>
      <c r="K47" s="101"/>
      <c r="L47" s="101"/>
      <c r="M47" s="101"/>
      <c r="N47" s="101"/>
      <c r="O47" s="101"/>
      <c r="P47" s="101"/>
      <c r="Q47" s="101"/>
      <c r="R47" s="101"/>
      <c r="S47" s="101"/>
      <c r="T47" s="101"/>
      <c r="U47" s="100"/>
      <c r="V47" s="7"/>
      <c r="W47" s="101"/>
      <c r="X47" s="101"/>
      <c r="Y47" s="101"/>
      <c r="Z47" s="6"/>
      <c r="AA47" s="101"/>
      <c r="AB47" s="183" t="s">
        <v>118</v>
      </c>
      <c r="AC47" s="522" t="s">
        <v>260</v>
      </c>
      <c r="AD47" s="522"/>
      <c r="AE47" s="77" t="str">
        <f>IF(AB47="■","□","■")</f>
        <v>■</v>
      </c>
      <c r="AF47" s="522" t="s">
        <v>99</v>
      </c>
      <c r="AG47" s="522"/>
      <c r="AH47" s="42"/>
      <c r="AS47" s="112"/>
      <c r="AT47" s="112"/>
      <c r="AU47" s="112"/>
      <c r="AV47" s="112"/>
      <c r="AW47" s="112"/>
    </row>
    <row r="48" spans="1:49" ht="8.1" customHeight="1">
      <c r="A48" s="29"/>
      <c r="B48" s="19"/>
      <c r="C48" s="1"/>
      <c r="D48" s="1"/>
      <c r="E48" s="1"/>
      <c r="F48" s="1"/>
      <c r="G48" s="1"/>
      <c r="H48" s="1"/>
      <c r="I48" s="1"/>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30"/>
    </row>
    <row r="49" spans="1:33" ht="11.45" customHeight="1">
      <c r="A49" s="121" t="s">
        <v>52</v>
      </c>
      <c r="B49" s="56"/>
      <c r="C49" s="20"/>
      <c r="D49" s="12"/>
      <c r="E49" s="12"/>
      <c r="F49" s="12"/>
      <c r="G49" s="12"/>
      <c r="H49" s="12"/>
      <c r="I49" s="12"/>
      <c r="J49" s="12"/>
    </row>
    <row r="50" spans="1:33" ht="11.45" customHeight="1">
      <c r="A50" s="121" t="s">
        <v>314</v>
      </c>
      <c r="B50" s="56"/>
      <c r="C50" s="20"/>
      <c r="D50" s="12"/>
      <c r="E50" s="12"/>
      <c r="F50" s="12"/>
      <c r="G50" s="12"/>
      <c r="H50" s="12"/>
      <c r="I50" s="12"/>
      <c r="J50" s="12"/>
    </row>
    <row r="51" spans="1:33" ht="11.45" customHeight="1">
      <c r="A51" s="121" t="s">
        <v>315</v>
      </c>
      <c r="B51" s="56"/>
      <c r="C51" s="20"/>
      <c r="D51" s="12"/>
      <c r="E51" s="12"/>
      <c r="F51" s="12"/>
      <c r="G51" s="12"/>
      <c r="H51" s="12"/>
      <c r="I51" s="12"/>
      <c r="J51" s="12"/>
    </row>
    <row r="52" spans="1:33" ht="11.45" customHeight="1">
      <c r="A52" s="121" t="s">
        <v>322</v>
      </c>
      <c r="B52" s="56"/>
    </row>
    <row r="53" spans="1:33" ht="11.45" customHeight="1">
      <c r="A53" s="121" t="s">
        <v>333</v>
      </c>
      <c r="B53" s="56"/>
    </row>
    <row r="54" spans="1:33" ht="11.45" customHeight="1">
      <c r="A54" s="121" t="s">
        <v>329</v>
      </c>
      <c r="B54" s="56"/>
    </row>
    <row r="55" spans="1:33" ht="11.45" customHeight="1">
      <c r="A55" s="121" t="s">
        <v>350</v>
      </c>
      <c r="B55" s="56"/>
      <c r="C55" s="142"/>
      <c r="AG55" s="140"/>
    </row>
    <row r="56" spans="1:33" ht="11.45" customHeight="1">
      <c r="A56" s="121" t="s">
        <v>449</v>
      </c>
      <c r="B56" s="56"/>
      <c r="C56" s="20"/>
      <c r="D56" s="12"/>
      <c r="E56" s="12"/>
      <c r="F56" s="12"/>
      <c r="G56" s="12"/>
      <c r="H56" s="12"/>
      <c r="I56" s="12"/>
      <c r="J56" s="12"/>
    </row>
    <row r="57" spans="1:33" ht="11.45" customHeight="1">
      <c r="A57" s="121" t="s">
        <v>448</v>
      </c>
      <c r="B57" s="56"/>
    </row>
    <row r="58" spans="1:33">
      <c r="A58" s="55"/>
      <c r="B58" s="56"/>
    </row>
    <row r="59" spans="1:33">
      <c r="A59" s="55"/>
      <c r="B59" s="56"/>
    </row>
    <row r="60" spans="1:33">
      <c r="A60" s="55"/>
      <c r="B60" s="56"/>
    </row>
    <row r="61" spans="1:33">
      <c r="A61" s="55"/>
      <c r="B61" s="56"/>
    </row>
    <row r="62" spans="1:33">
      <c r="A62" s="55"/>
      <c r="B62" s="56"/>
    </row>
  </sheetData>
  <sheetProtection password="C290" sheet="1" objects="1" scenarios="1"/>
  <mergeCells count="73">
    <mergeCell ref="D44:P44"/>
    <mergeCell ref="AC47:AD47"/>
    <mergeCell ref="AF47:AG47"/>
    <mergeCell ref="Q44:T44"/>
    <mergeCell ref="AB37:AE37"/>
    <mergeCell ref="AB38:AE38"/>
    <mergeCell ref="AB39:AE39"/>
    <mergeCell ref="Q43:T43"/>
    <mergeCell ref="D41:J41"/>
    <mergeCell ref="Q41:T41"/>
    <mergeCell ref="G10:AF10"/>
    <mergeCell ref="G12:AF12"/>
    <mergeCell ref="G14:AF14"/>
    <mergeCell ref="Q42:T42"/>
    <mergeCell ref="E22:G22"/>
    <mergeCell ref="J22:L22"/>
    <mergeCell ref="Z32:AC32"/>
    <mergeCell ref="Z33:AC33"/>
    <mergeCell ref="E30:I30"/>
    <mergeCell ref="J30:K30"/>
    <mergeCell ref="M30:AF30"/>
    <mergeCell ref="D42:J42"/>
    <mergeCell ref="L42:M42"/>
    <mergeCell ref="AK35:AL35"/>
    <mergeCell ref="AK36:AL36"/>
    <mergeCell ref="AM30:AR30"/>
    <mergeCell ref="AM31:AR31"/>
    <mergeCell ref="A1:AH1"/>
    <mergeCell ref="C19:G19"/>
    <mergeCell ref="H19:K19"/>
    <mergeCell ref="C17:G17"/>
    <mergeCell ref="C18:G18"/>
    <mergeCell ref="H17:K17"/>
    <mergeCell ref="H18:K18"/>
    <mergeCell ref="A2:AH2"/>
    <mergeCell ref="A3:AH3"/>
    <mergeCell ref="D10:E10"/>
    <mergeCell ref="D12:E12"/>
    <mergeCell ref="D14:E14"/>
    <mergeCell ref="AK30:AL30"/>
    <mergeCell ref="AK31:AL31"/>
    <mergeCell ref="AK32:AL32"/>
    <mergeCell ref="AK33:AL33"/>
    <mergeCell ref="AK34:AL34"/>
    <mergeCell ref="AK25:AL25"/>
    <mergeCell ref="AK26:AL26"/>
    <mergeCell ref="AK27:AL27"/>
    <mergeCell ref="AK28:AL28"/>
    <mergeCell ref="AK29:AL29"/>
    <mergeCell ref="AM37:AR37"/>
    <mergeCell ref="AM38:AR38"/>
    <mergeCell ref="AK39:AL39"/>
    <mergeCell ref="AM39:AR39"/>
    <mergeCell ref="AK40:AL40"/>
    <mergeCell ref="AM40:AR40"/>
    <mergeCell ref="AK37:AL37"/>
    <mergeCell ref="AK38:AL38"/>
    <mergeCell ref="AJ18:AM18"/>
    <mergeCell ref="AJ17:AM17"/>
    <mergeCell ref="AK41:AL41"/>
    <mergeCell ref="AM41:AR41"/>
    <mergeCell ref="AK42:AL42"/>
    <mergeCell ref="AM42:AR42"/>
    <mergeCell ref="AM32:AR32"/>
    <mergeCell ref="AM33:AR33"/>
    <mergeCell ref="AM34:AR34"/>
    <mergeCell ref="AM25:AR25"/>
    <mergeCell ref="AM26:AR26"/>
    <mergeCell ref="AM27:AR27"/>
    <mergeCell ref="AM28:AR28"/>
    <mergeCell ref="AM29:AR29"/>
    <mergeCell ref="AM35:AR35"/>
    <mergeCell ref="AM36:AR36"/>
  </mergeCells>
  <phoneticPr fontId="1"/>
  <dataValidations count="2">
    <dataValidation type="list" allowBlank="1" showInputMessage="1" showErrorMessage="1" sqref="C8:C9 C11 C13 D26:D30 M32:M33 D22 P18:P19 AB47 C5 L5">
      <formula1>"■,□"</formula1>
    </dataValidation>
    <dataValidation type="custom" allowBlank="1" showInputMessage="1" showErrorMessage="1" errorTitle="条件合致エラー" error="右記「圧縮して設置することができる条件」を選択しないと入力できません。" sqref="H18:K18">
      <formula1>AJ18="良"</formula1>
    </dataValidation>
  </dataValidations>
  <printOptions horizontalCentered="1"/>
  <pageMargins left="0.35433070866141736" right="0.35433070866141736" top="0.55118110236220474" bottom="0.55118110236220474" header="0" footer="0"/>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5FFE5"/>
  </sheetPr>
  <dimension ref="A1:AU45"/>
  <sheetViews>
    <sheetView view="pageBreakPreview" zoomScale="70" zoomScaleNormal="85" zoomScaleSheetLayoutView="70" workbookViewId="0">
      <selection activeCell="R22" sqref="R22:W22"/>
    </sheetView>
  </sheetViews>
  <sheetFormatPr defaultColWidth="2.625" defaultRowHeight="12"/>
  <cols>
    <col min="1" max="1" width="1.625" style="4" customWidth="1"/>
    <col min="2" max="33" width="2.625" style="4"/>
    <col min="34" max="34" width="1.625" style="4" customWidth="1"/>
    <col min="35" max="35" width="3.25" style="4" bestFit="1" customWidth="1"/>
    <col min="36" max="36" width="10.625" style="4" customWidth="1"/>
    <col min="37" max="16384" width="2.625" style="4"/>
  </cols>
  <sheetData>
    <row r="1" spans="1:47" ht="12" customHeight="1">
      <c r="A1" s="250" t="s">
        <v>256</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row>
    <row r="2" spans="1:47" ht="20.25" customHeight="1">
      <c r="A2" s="376" t="s">
        <v>127</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8"/>
    </row>
    <row r="3" spans="1:47" ht="15" customHeight="1">
      <c r="A3" s="364"/>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6"/>
    </row>
    <row r="4" spans="1:47" s="43" customFormat="1" ht="15" customHeight="1">
      <c r="A4" s="41"/>
      <c r="B4" s="81" t="s">
        <v>289</v>
      </c>
      <c r="C4" s="131"/>
      <c r="D4" s="132"/>
      <c r="E4" s="131"/>
      <c r="F4" s="131"/>
      <c r="G4" s="131"/>
      <c r="H4" s="131"/>
      <c r="I4" s="131"/>
      <c r="J4" s="108"/>
      <c r="K4" s="132"/>
      <c r="L4" s="132"/>
      <c r="M4" s="132"/>
      <c r="N4" s="132"/>
      <c r="O4" s="132"/>
      <c r="P4" s="132"/>
      <c r="Q4" s="132" t="s">
        <v>214</v>
      </c>
      <c r="R4" s="6"/>
      <c r="S4" s="6"/>
      <c r="T4" s="6"/>
      <c r="U4" s="6"/>
      <c r="V4" s="6"/>
      <c r="W4" s="6"/>
      <c r="X4" s="6"/>
      <c r="Y4" s="6"/>
      <c r="Z4" s="6"/>
      <c r="AA4" s="6"/>
      <c r="AB4" s="6"/>
      <c r="AC4" s="6"/>
      <c r="AD4" s="6"/>
      <c r="AE4" s="6"/>
      <c r="AF4" s="131"/>
      <c r="AG4" s="6"/>
      <c r="AH4" s="42"/>
      <c r="AQ4" s="75"/>
    </row>
    <row r="5" spans="1:47" s="43" customFormat="1" ht="15" customHeight="1">
      <c r="A5" s="41"/>
      <c r="B5" s="7" t="s">
        <v>54</v>
      </c>
      <c r="C5" s="131"/>
      <c r="D5" s="132"/>
      <c r="E5" s="131"/>
      <c r="F5" s="131"/>
      <c r="G5" s="131"/>
      <c r="H5" s="131"/>
      <c r="I5" s="131"/>
      <c r="J5" s="108"/>
      <c r="K5" s="132"/>
      <c r="L5" s="132"/>
      <c r="M5" s="132"/>
      <c r="N5" s="132"/>
      <c r="O5" s="132"/>
      <c r="P5" s="132"/>
      <c r="Q5" s="131"/>
      <c r="R5" s="7"/>
      <c r="S5" s="132"/>
      <c r="T5" s="132"/>
      <c r="U5" s="132"/>
      <c r="V5" s="131"/>
      <c r="W5" s="7"/>
      <c r="X5" s="132"/>
      <c r="Y5" s="132"/>
      <c r="Z5" s="132"/>
      <c r="AA5" s="6"/>
      <c r="AB5" s="132"/>
      <c r="AC5" s="132"/>
      <c r="AD5" s="132"/>
      <c r="AE5" s="132"/>
      <c r="AF5" s="6"/>
      <c r="AG5" s="6"/>
      <c r="AH5" s="42"/>
    </row>
    <row r="6" spans="1:47" s="43" customFormat="1" ht="15" customHeight="1">
      <c r="A6" s="41"/>
      <c r="B6" s="7"/>
      <c r="C6" s="131"/>
      <c r="D6" s="183" t="s">
        <v>118</v>
      </c>
      <c r="E6" s="7" t="s">
        <v>130</v>
      </c>
      <c r="F6" s="132"/>
      <c r="G6" s="132"/>
      <c r="H6" s="132"/>
      <c r="I6" s="77" t="str">
        <f>IF(D6="■","□","■")</f>
        <v>■</v>
      </c>
      <c r="J6" s="7" t="s">
        <v>131</v>
      </c>
      <c r="K6" s="132"/>
      <c r="L6" s="132"/>
      <c r="M6" s="132"/>
      <c r="N6" s="132"/>
      <c r="O6" s="132"/>
      <c r="P6" s="132"/>
      <c r="Q6" s="131"/>
      <c r="R6" s="7"/>
      <c r="S6" s="132"/>
      <c r="T6" s="132"/>
      <c r="U6" s="132"/>
      <c r="V6" s="131"/>
      <c r="W6" s="7"/>
      <c r="X6" s="132"/>
      <c r="Y6" s="132"/>
      <c r="Z6" s="132"/>
      <c r="AA6" s="6"/>
      <c r="AB6" s="132"/>
      <c r="AC6" s="132"/>
      <c r="AD6" s="132"/>
      <c r="AE6" s="132"/>
      <c r="AF6" s="6"/>
      <c r="AG6" s="6"/>
      <c r="AH6" s="42"/>
    </row>
    <row r="7" spans="1:47" s="43" customFormat="1" ht="15" customHeight="1" thickBot="1">
      <c r="A7" s="41"/>
      <c r="B7" s="7" t="s">
        <v>206</v>
      </c>
      <c r="C7" s="131"/>
      <c r="D7" s="131"/>
      <c r="E7" s="11"/>
      <c r="F7" s="131"/>
      <c r="G7" s="131"/>
      <c r="H7" s="131"/>
      <c r="I7" s="131"/>
      <c r="J7" s="108"/>
      <c r="K7" s="132"/>
      <c r="L7" s="132"/>
      <c r="M7" s="132"/>
      <c r="N7" s="132"/>
      <c r="O7" s="132"/>
      <c r="P7" s="132"/>
      <c r="Q7" s="132"/>
      <c r="R7" s="132"/>
      <c r="S7" s="132"/>
      <c r="T7" s="132"/>
      <c r="U7" s="132"/>
      <c r="V7" s="132"/>
      <c r="W7" s="132"/>
      <c r="X7" s="132"/>
      <c r="Y7" s="132"/>
      <c r="Z7" s="132"/>
      <c r="AA7" s="6"/>
      <c r="AB7" s="132"/>
      <c r="AC7" s="132"/>
      <c r="AD7" s="132"/>
      <c r="AE7" s="132"/>
      <c r="AF7" s="6"/>
      <c r="AG7" s="6"/>
      <c r="AH7" s="42"/>
    </row>
    <row r="8" spans="1:47" s="43" customFormat="1" ht="15" customHeight="1">
      <c r="A8" s="41"/>
      <c r="B8" s="605" t="s">
        <v>132</v>
      </c>
      <c r="C8" s="606"/>
      <c r="D8" s="606"/>
      <c r="E8" s="606"/>
      <c r="F8" s="606"/>
      <c r="G8" s="606"/>
      <c r="H8" s="606"/>
      <c r="I8" s="606"/>
      <c r="J8" s="606"/>
      <c r="K8" s="606"/>
      <c r="L8" s="606"/>
      <c r="M8" s="606"/>
      <c r="N8" s="607"/>
      <c r="O8" s="607"/>
      <c r="P8" s="607"/>
      <c r="Q8" s="607"/>
      <c r="R8" s="607"/>
      <c r="S8" s="607"/>
      <c r="T8" s="607"/>
      <c r="U8" s="607"/>
      <c r="V8" s="607"/>
      <c r="W8" s="607"/>
      <c r="X8" s="607"/>
      <c r="Y8" s="608"/>
      <c r="Z8" s="7"/>
      <c r="AA8" s="131"/>
      <c r="AB8" s="132"/>
      <c r="AC8" s="132"/>
      <c r="AD8" s="132"/>
      <c r="AE8" s="132"/>
      <c r="AF8" s="6"/>
      <c r="AG8" s="6"/>
      <c r="AH8" s="42"/>
    </row>
    <row r="9" spans="1:47" s="43" customFormat="1" ht="15" customHeight="1">
      <c r="A9" s="41"/>
      <c r="B9" s="584" t="s">
        <v>42</v>
      </c>
      <c r="C9" s="585"/>
      <c r="D9" s="585"/>
      <c r="E9" s="585"/>
      <c r="F9" s="585"/>
      <c r="G9" s="585"/>
      <c r="H9" s="585"/>
      <c r="I9" s="585"/>
      <c r="J9" s="585"/>
      <c r="K9" s="585"/>
      <c r="L9" s="585"/>
      <c r="M9" s="585"/>
      <c r="N9" s="599"/>
      <c r="O9" s="599"/>
      <c r="P9" s="599"/>
      <c r="Q9" s="599"/>
      <c r="R9" s="599"/>
      <c r="S9" s="599"/>
      <c r="T9" s="599"/>
      <c r="U9" s="599"/>
      <c r="V9" s="599"/>
      <c r="W9" s="599"/>
      <c r="X9" s="599"/>
      <c r="Y9" s="600"/>
      <c r="Z9" s="7"/>
      <c r="AA9" s="131"/>
      <c r="AB9" s="132"/>
      <c r="AC9" s="132"/>
      <c r="AD9" s="132"/>
      <c r="AE9" s="132"/>
      <c r="AF9" s="6"/>
      <c r="AG9" s="6"/>
      <c r="AH9" s="42"/>
    </row>
    <row r="10" spans="1:47" s="43" customFormat="1" ht="15" customHeight="1" thickBot="1">
      <c r="A10" s="41"/>
      <c r="B10" s="584" t="s">
        <v>43</v>
      </c>
      <c r="C10" s="585"/>
      <c r="D10" s="585"/>
      <c r="E10" s="585"/>
      <c r="F10" s="585"/>
      <c r="G10" s="585"/>
      <c r="H10" s="585"/>
      <c r="I10" s="585"/>
      <c r="J10" s="585"/>
      <c r="K10" s="585"/>
      <c r="L10" s="585"/>
      <c r="M10" s="585"/>
      <c r="N10" s="182" t="s">
        <v>118</v>
      </c>
      <c r="O10" s="368" t="s">
        <v>136</v>
      </c>
      <c r="P10" s="368"/>
      <c r="Q10" s="368"/>
      <c r="R10" s="78"/>
      <c r="S10" s="184" t="s">
        <v>118</v>
      </c>
      <c r="T10" s="217" t="s">
        <v>137</v>
      </c>
      <c r="U10" s="217"/>
      <c r="V10" s="217"/>
      <c r="W10" s="217"/>
      <c r="X10" s="217"/>
      <c r="Y10" s="609"/>
      <c r="Z10" s="7"/>
      <c r="AA10" s="131"/>
      <c r="AB10" s="132"/>
      <c r="AC10" s="132"/>
      <c r="AD10" s="132"/>
      <c r="AE10" s="132"/>
      <c r="AF10" s="6"/>
      <c r="AG10" s="6"/>
      <c r="AH10" s="42"/>
    </row>
    <row r="11" spans="1:47" s="43" customFormat="1" ht="15" customHeight="1">
      <c r="A11" s="41"/>
      <c r="B11" s="610" t="s">
        <v>133</v>
      </c>
      <c r="C11" s="611"/>
      <c r="D11" s="611"/>
      <c r="E11" s="611"/>
      <c r="F11" s="611"/>
      <c r="G11" s="611"/>
      <c r="H11" s="611"/>
      <c r="I11" s="611"/>
      <c r="J11" s="611"/>
      <c r="K11" s="611"/>
      <c r="L11" s="611"/>
      <c r="M11" s="611"/>
      <c r="N11" s="183" t="s">
        <v>118</v>
      </c>
      <c r="O11" s="368" t="s">
        <v>203</v>
      </c>
      <c r="P11" s="368"/>
      <c r="Q11" s="598"/>
      <c r="R11" s="79"/>
      <c r="S11" s="80"/>
      <c r="T11" s="80"/>
      <c r="U11" s="80"/>
      <c r="V11" s="80"/>
      <c r="W11" s="80"/>
      <c r="X11" s="80"/>
      <c r="Y11" s="80"/>
      <c r="Z11" s="7"/>
      <c r="AA11" s="131"/>
      <c r="AB11" s="132"/>
      <c r="AC11" s="132"/>
      <c r="AD11" s="132"/>
      <c r="AE11" s="132"/>
      <c r="AF11" s="6"/>
      <c r="AG11" s="6"/>
      <c r="AH11" s="42"/>
      <c r="AJ11" s="7" t="s">
        <v>282</v>
      </c>
      <c r="AL11" s="7"/>
      <c r="AM11" s="7"/>
      <c r="AN11" s="7"/>
      <c r="AO11" s="7"/>
      <c r="AP11" s="7"/>
      <c r="AQ11" s="7"/>
      <c r="AR11" s="7"/>
      <c r="AS11" s="7"/>
      <c r="AT11" s="7"/>
      <c r="AU11" s="7"/>
    </row>
    <row r="12" spans="1:47" s="43" customFormat="1" ht="15" customHeight="1">
      <c r="A12" s="41"/>
      <c r="B12" s="584" t="s">
        <v>275</v>
      </c>
      <c r="C12" s="585"/>
      <c r="D12" s="585"/>
      <c r="E12" s="585"/>
      <c r="F12" s="585"/>
      <c r="G12" s="585"/>
      <c r="H12" s="585"/>
      <c r="I12" s="585"/>
      <c r="J12" s="585"/>
      <c r="K12" s="585"/>
      <c r="L12" s="585"/>
      <c r="M12" s="585"/>
      <c r="N12" s="580"/>
      <c r="O12" s="580"/>
      <c r="P12" s="580"/>
      <c r="Q12" s="581"/>
      <c r="R12" s="132" t="s">
        <v>0</v>
      </c>
      <c r="S12" s="110" t="s">
        <v>325</v>
      </c>
      <c r="T12" s="132"/>
      <c r="U12" s="132"/>
      <c r="V12" s="132"/>
      <c r="W12" s="132"/>
      <c r="X12" s="132"/>
      <c r="Y12" s="6"/>
      <c r="Z12" s="7"/>
      <c r="AA12" s="131"/>
      <c r="AB12" s="132"/>
      <c r="AC12" s="132"/>
      <c r="AD12" s="132"/>
      <c r="AE12" s="132"/>
      <c r="AF12" s="6"/>
      <c r="AG12" s="6"/>
      <c r="AH12" s="42"/>
      <c r="AJ12" s="43" t="str">
        <f>④再エネ・証書調達!$Q$44</f>
        <v/>
      </c>
      <c r="AK12" s="43" t="s">
        <v>281</v>
      </c>
    </row>
    <row r="13" spans="1:47" s="43" customFormat="1" ht="15" customHeight="1">
      <c r="A13" s="41"/>
      <c r="B13" s="576" t="s">
        <v>208</v>
      </c>
      <c r="C13" s="214"/>
      <c r="D13" s="214"/>
      <c r="E13" s="214"/>
      <c r="F13" s="214"/>
      <c r="G13" s="214"/>
      <c r="H13" s="214"/>
      <c r="I13" s="214"/>
      <c r="J13" s="214"/>
      <c r="K13" s="214"/>
      <c r="L13" s="214"/>
      <c r="M13" s="215"/>
      <c r="N13" s="562"/>
      <c r="O13" s="562"/>
      <c r="P13" s="562"/>
      <c r="Q13" s="563"/>
      <c r="R13" s="132" t="s">
        <v>195</v>
      </c>
      <c r="S13" s="132"/>
      <c r="T13" s="132"/>
      <c r="U13" s="132"/>
      <c r="V13" s="132"/>
      <c r="W13" s="132"/>
      <c r="X13" s="132"/>
      <c r="Y13" s="6"/>
      <c r="Z13" s="7"/>
      <c r="AA13" s="131"/>
      <c r="AB13" s="132"/>
      <c r="AC13" s="132"/>
      <c r="AD13" s="132"/>
      <c r="AE13" s="132"/>
      <c r="AF13" s="6"/>
      <c r="AG13" s="6"/>
      <c r="AH13" s="42"/>
    </row>
    <row r="14" spans="1:47" s="43" customFormat="1" ht="15" customHeight="1">
      <c r="A14" s="41"/>
      <c r="B14" s="576" t="s">
        <v>211</v>
      </c>
      <c r="C14" s="214"/>
      <c r="D14" s="214"/>
      <c r="E14" s="214"/>
      <c r="F14" s="214"/>
      <c r="G14" s="214"/>
      <c r="H14" s="214"/>
      <c r="I14" s="214"/>
      <c r="J14" s="214"/>
      <c r="K14" s="214"/>
      <c r="L14" s="214"/>
      <c r="M14" s="157"/>
      <c r="N14" s="566">
        <f>ROUNDDOWN(N12/100*N13,0)</f>
        <v>0</v>
      </c>
      <c r="O14" s="566"/>
      <c r="P14" s="566"/>
      <c r="Q14" s="567"/>
      <c r="R14" s="132" t="s">
        <v>195</v>
      </c>
      <c r="S14" s="132"/>
      <c r="T14" s="132"/>
      <c r="U14" s="132"/>
      <c r="V14" s="132"/>
      <c r="W14" s="132"/>
      <c r="X14" s="132"/>
      <c r="Y14" s="6"/>
      <c r="Z14" s="7"/>
      <c r="AA14" s="131"/>
      <c r="AB14" s="132"/>
      <c r="AC14" s="132"/>
      <c r="AD14" s="132"/>
      <c r="AE14" s="132"/>
      <c r="AF14" s="6"/>
      <c r="AG14" s="6"/>
      <c r="AH14" s="42"/>
    </row>
    <row r="15" spans="1:47" s="43" customFormat="1" ht="15" customHeight="1" thickBot="1">
      <c r="A15" s="41"/>
      <c r="B15" s="347" t="s">
        <v>135</v>
      </c>
      <c r="C15" s="348"/>
      <c r="D15" s="348"/>
      <c r="E15" s="348"/>
      <c r="F15" s="348"/>
      <c r="G15" s="348"/>
      <c r="H15" s="348"/>
      <c r="I15" s="348"/>
      <c r="J15" s="348"/>
      <c r="K15" s="348"/>
      <c r="L15" s="348"/>
      <c r="M15" s="156" t="s">
        <v>197</v>
      </c>
      <c r="N15" s="596">
        <f>ROUNDDOWN(N14/1000,3)</f>
        <v>0</v>
      </c>
      <c r="O15" s="596"/>
      <c r="P15" s="596"/>
      <c r="Q15" s="597"/>
      <c r="R15" s="132" t="s">
        <v>9</v>
      </c>
      <c r="S15" s="132"/>
      <c r="T15" s="132"/>
      <c r="U15" s="132"/>
      <c r="V15" s="132"/>
      <c r="W15" s="132"/>
      <c r="X15" s="132"/>
      <c r="Y15" s="6"/>
      <c r="Z15" s="7"/>
      <c r="AA15" s="131"/>
      <c r="AB15" s="132"/>
      <c r="AC15" s="132"/>
      <c r="AD15" s="132"/>
      <c r="AE15" s="132"/>
      <c r="AF15" s="6"/>
      <c r="AG15" s="6"/>
      <c r="AH15" s="42"/>
    </row>
    <row r="16" spans="1:47" ht="8.1" customHeight="1">
      <c r="A16" s="27"/>
      <c r="B16" s="9"/>
      <c r="C16" s="133"/>
      <c r="D16" s="133"/>
      <c r="E16" s="133"/>
      <c r="F16" s="133"/>
      <c r="G16" s="133"/>
      <c r="H16" s="133"/>
      <c r="I16" s="133"/>
      <c r="J16" s="9"/>
      <c r="K16" s="9"/>
      <c r="L16" s="9"/>
      <c r="M16" s="9"/>
      <c r="N16" s="9"/>
      <c r="O16" s="9"/>
      <c r="P16" s="9"/>
      <c r="Q16" s="9"/>
      <c r="R16" s="9"/>
      <c r="S16" s="9"/>
      <c r="T16" s="9"/>
      <c r="U16" s="9"/>
      <c r="V16" s="9"/>
      <c r="W16" s="9"/>
      <c r="X16" s="9"/>
      <c r="Y16" s="9"/>
      <c r="Z16" s="9"/>
      <c r="AA16" s="9"/>
      <c r="AB16" s="9"/>
      <c r="AC16" s="9"/>
      <c r="AD16" s="9"/>
      <c r="AE16" s="9"/>
      <c r="AF16" s="9"/>
      <c r="AG16" s="9"/>
      <c r="AH16" s="28"/>
    </row>
    <row r="17" spans="1:37" s="43" customFormat="1" ht="15" customHeight="1">
      <c r="A17" s="41"/>
      <c r="B17" s="81" t="s">
        <v>290</v>
      </c>
      <c r="C17" s="131"/>
      <c r="D17" s="131"/>
      <c r="E17" s="11"/>
      <c r="F17" s="131"/>
      <c r="G17" s="131"/>
      <c r="H17" s="131"/>
      <c r="I17" s="131"/>
      <c r="J17" s="108"/>
      <c r="K17" s="132"/>
      <c r="L17" s="132"/>
      <c r="M17" s="132"/>
      <c r="N17" s="132"/>
      <c r="O17" s="132"/>
      <c r="P17" s="132" t="s">
        <v>214</v>
      </c>
      <c r="Q17" s="6"/>
      <c r="R17" s="6"/>
      <c r="S17" s="6"/>
      <c r="T17" s="6"/>
      <c r="U17" s="6"/>
      <c r="V17" s="6"/>
      <c r="W17" s="6"/>
      <c r="X17" s="6"/>
      <c r="Y17" s="6"/>
      <c r="Z17" s="6"/>
      <c r="AA17" s="6"/>
      <c r="AB17" s="6"/>
      <c r="AC17" s="6"/>
      <c r="AD17" s="6"/>
      <c r="AE17" s="131"/>
      <c r="AF17" s="6"/>
      <c r="AG17" s="6"/>
      <c r="AH17" s="42"/>
    </row>
    <row r="18" spans="1:37" s="43" customFormat="1" ht="15" customHeight="1">
      <c r="A18" s="41"/>
      <c r="B18" s="7" t="s">
        <v>55</v>
      </c>
      <c r="C18" s="131"/>
      <c r="D18" s="131"/>
      <c r="E18" s="11"/>
      <c r="F18" s="131"/>
      <c r="G18" s="131"/>
      <c r="H18" s="131"/>
      <c r="I18" s="131"/>
      <c r="J18" s="108"/>
      <c r="K18" s="132"/>
      <c r="L18" s="132"/>
      <c r="M18" s="132"/>
      <c r="N18" s="132"/>
      <c r="O18" s="132"/>
      <c r="P18" s="132"/>
      <c r="Q18" s="132"/>
      <c r="R18" s="132"/>
      <c r="S18" s="132"/>
      <c r="T18" s="132"/>
      <c r="U18" s="132"/>
      <c r="V18" s="132"/>
      <c r="W18" s="132"/>
      <c r="X18" s="132"/>
      <c r="Y18" s="132"/>
      <c r="Z18" s="132"/>
      <c r="AA18" s="6"/>
      <c r="AB18" s="132"/>
      <c r="AC18" s="132"/>
      <c r="AD18" s="132"/>
      <c r="AE18" s="132"/>
      <c r="AF18" s="6"/>
      <c r="AG18" s="6"/>
      <c r="AH18" s="42"/>
    </row>
    <row r="19" spans="1:37" s="43" customFormat="1" ht="15" customHeight="1">
      <c r="A19" s="41"/>
      <c r="B19" s="7"/>
      <c r="C19" s="131"/>
      <c r="D19" s="183" t="s">
        <v>118</v>
      </c>
      <c r="E19" s="7" t="s">
        <v>130</v>
      </c>
      <c r="F19" s="180"/>
      <c r="G19" s="180"/>
      <c r="H19" s="180"/>
      <c r="I19" s="77" t="str">
        <f>IF(D19="■","□","■")</f>
        <v>■</v>
      </c>
      <c r="J19" s="7" t="s">
        <v>131</v>
      </c>
      <c r="K19" s="132"/>
      <c r="L19" s="132"/>
      <c r="M19" s="132"/>
      <c r="N19" s="132"/>
      <c r="O19" s="132"/>
      <c r="P19" s="132"/>
      <c r="Q19" s="132"/>
      <c r="R19" s="132"/>
      <c r="S19" s="132"/>
      <c r="T19" s="132"/>
      <c r="U19" s="132"/>
      <c r="V19" s="132"/>
      <c r="W19" s="132"/>
      <c r="X19" s="132"/>
      <c r="Y19" s="132"/>
      <c r="Z19" s="132"/>
      <c r="AA19" s="6"/>
      <c r="AB19" s="132"/>
      <c r="AC19" s="132"/>
      <c r="AD19" s="132"/>
      <c r="AE19" s="132"/>
      <c r="AF19" s="6"/>
      <c r="AG19" s="6"/>
      <c r="AH19" s="42"/>
    </row>
    <row r="20" spans="1:37" s="43" customFormat="1" ht="15" customHeight="1" thickBot="1">
      <c r="A20" s="41"/>
      <c r="B20" s="7" t="s">
        <v>56</v>
      </c>
      <c r="C20" s="131"/>
      <c r="D20" s="131"/>
      <c r="E20" s="11"/>
      <c r="F20" s="131"/>
      <c r="G20" s="131"/>
      <c r="H20" s="131"/>
      <c r="I20" s="131"/>
      <c r="J20" s="108"/>
      <c r="K20" s="132"/>
      <c r="L20" s="132"/>
      <c r="M20" s="132"/>
      <c r="N20" s="132"/>
      <c r="O20" s="132"/>
      <c r="P20" s="132"/>
      <c r="Q20" s="132"/>
      <c r="R20" s="132"/>
      <c r="S20" s="132"/>
      <c r="T20" s="132"/>
      <c r="U20" s="132"/>
      <c r="V20" s="132"/>
      <c r="W20" s="132"/>
      <c r="X20" s="132"/>
      <c r="Y20" s="132"/>
      <c r="Z20" s="132"/>
      <c r="AA20" s="6"/>
      <c r="AB20" s="132"/>
      <c r="AC20" s="132"/>
      <c r="AD20" s="132"/>
      <c r="AE20" s="132"/>
      <c r="AF20" s="6"/>
      <c r="AG20" s="6"/>
      <c r="AH20" s="42"/>
    </row>
    <row r="21" spans="1:37" s="43" customFormat="1" ht="15" customHeight="1">
      <c r="A21" s="41"/>
      <c r="B21" s="595" t="s">
        <v>138</v>
      </c>
      <c r="C21" s="593"/>
      <c r="D21" s="593"/>
      <c r="E21" s="593"/>
      <c r="F21" s="593"/>
      <c r="G21" s="593"/>
      <c r="H21" s="593"/>
      <c r="I21" s="593"/>
      <c r="J21" s="593"/>
      <c r="K21" s="593"/>
      <c r="L21" s="593"/>
      <c r="M21" s="593"/>
      <c r="N21" s="593"/>
      <c r="O21" s="593"/>
      <c r="P21" s="593"/>
      <c r="Q21" s="593"/>
      <c r="R21" s="593" t="s">
        <v>139</v>
      </c>
      <c r="S21" s="593"/>
      <c r="T21" s="593"/>
      <c r="U21" s="593"/>
      <c r="V21" s="593"/>
      <c r="W21" s="593"/>
      <c r="X21" s="593" t="s">
        <v>133</v>
      </c>
      <c r="Y21" s="593"/>
      <c r="Z21" s="593"/>
      <c r="AA21" s="593"/>
      <c r="AB21" s="593" t="s">
        <v>140</v>
      </c>
      <c r="AC21" s="593"/>
      <c r="AD21" s="593"/>
      <c r="AE21" s="593"/>
      <c r="AF21" s="594"/>
      <c r="AG21" s="7"/>
      <c r="AH21" s="42"/>
    </row>
    <row r="22" spans="1:37" s="43" customFormat="1" ht="15" customHeight="1">
      <c r="A22" s="41"/>
      <c r="B22" s="591" t="s">
        <v>6</v>
      </c>
      <c r="C22" s="592"/>
      <c r="D22" s="599"/>
      <c r="E22" s="599"/>
      <c r="F22" s="599"/>
      <c r="G22" s="599"/>
      <c r="H22" s="599"/>
      <c r="I22" s="599"/>
      <c r="J22" s="599"/>
      <c r="K22" s="592" t="s">
        <v>44</v>
      </c>
      <c r="L22" s="592"/>
      <c r="M22" s="599"/>
      <c r="N22" s="599"/>
      <c r="O22" s="599"/>
      <c r="P22" s="599"/>
      <c r="Q22" s="599"/>
      <c r="R22" s="599"/>
      <c r="S22" s="599"/>
      <c r="T22" s="599"/>
      <c r="U22" s="599"/>
      <c r="V22" s="599"/>
      <c r="W22" s="599"/>
      <c r="X22" s="182" t="s">
        <v>118</v>
      </c>
      <c r="Y22" s="601" t="s">
        <v>141</v>
      </c>
      <c r="Z22" s="559"/>
      <c r="AA22" s="559"/>
      <c r="AB22" s="562"/>
      <c r="AC22" s="562"/>
      <c r="AD22" s="562"/>
      <c r="AE22" s="562"/>
      <c r="AF22" s="563"/>
      <c r="AG22" s="7" t="s">
        <v>10</v>
      </c>
      <c r="AH22" s="42"/>
    </row>
    <row r="23" spans="1:37" s="43" customFormat="1" ht="15" customHeight="1" thickBot="1">
      <c r="A23" s="41"/>
      <c r="B23" s="450" t="s">
        <v>6</v>
      </c>
      <c r="C23" s="451"/>
      <c r="D23" s="602"/>
      <c r="E23" s="602"/>
      <c r="F23" s="602"/>
      <c r="G23" s="602"/>
      <c r="H23" s="602"/>
      <c r="I23" s="602"/>
      <c r="J23" s="602"/>
      <c r="K23" s="451" t="s">
        <v>44</v>
      </c>
      <c r="L23" s="451"/>
      <c r="M23" s="602"/>
      <c r="N23" s="602"/>
      <c r="O23" s="602"/>
      <c r="P23" s="602"/>
      <c r="Q23" s="602"/>
      <c r="R23" s="599"/>
      <c r="S23" s="599"/>
      <c r="T23" s="599"/>
      <c r="U23" s="599"/>
      <c r="V23" s="599"/>
      <c r="W23" s="599"/>
      <c r="X23" s="182" t="s">
        <v>118</v>
      </c>
      <c r="Y23" s="601" t="s">
        <v>141</v>
      </c>
      <c r="Z23" s="559"/>
      <c r="AA23" s="559"/>
      <c r="AB23" s="562"/>
      <c r="AC23" s="562"/>
      <c r="AD23" s="562"/>
      <c r="AE23" s="562"/>
      <c r="AF23" s="563"/>
      <c r="AG23" s="7" t="s">
        <v>10</v>
      </c>
      <c r="AH23" s="42"/>
    </row>
    <row r="24" spans="1:37" s="43" customFormat="1" ht="15" customHeight="1">
      <c r="A24" s="41"/>
      <c r="B24" s="7"/>
      <c r="C24" s="131"/>
      <c r="D24" s="131"/>
      <c r="E24" s="11"/>
      <c r="F24" s="131"/>
      <c r="G24" s="131"/>
      <c r="H24" s="131"/>
      <c r="I24" s="131"/>
      <c r="J24" s="108"/>
      <c r="K24" s="132"/>
      <c r="L24" s="132"/>
      <c r="M24" s="132"/>
      <c r="N24" s="132"/>
      <c r="O24" s="132"/>
      <c r="P24" s="132"/>
      <c r="Q24" s="132"/>
      <c r="R24" s="588" t="s">
        <v>26</v>
      </c>
      <c r="S24" s="530"/>
      <c r="T24" s="530"/>
      <c r="U24" s="530"/>
      <c r="V24" s="530"/>
      <c r="W24" s="530"/>
      <c r="X24" s="530"/>
      <c r="Y24" s="530"/>
      <c r="Z24" s="530"/>
      <c r="AA24" s="153"/>
      <c r="AB24" s="589">
        <f>SUM(AB22:AF23)</f>
        <v>0</v>
      </c>
      <c r="AC24" s="589"/>
      <c r="AD24" s="589"/>
      <c r="AE24" s="589"/>
      <c r="AF24" s="590"/>
      <c r="AG24" s="7" t="s">
        <v>10</v>
      </c>
      <c r="AH24" s="42"/>
    </row>
    <row r="25" spans="1:37" s="43" customFormat="1" ht="15" customHeight="1" thickBot="1">
      <c r="A25" s="41"/>
      <c r="B25" s="7"/>
      <c r="C25" s="131"/>
      <c r="D25" s="132"/>
      <c r="E25" s="131"/>
      <c r="F25" s="131"/>
      <c r="G25" s="131"/>
      <c r="H25" s="131"/>
      <c r="I25" s="131"/>
      <c r="J25" s="108"/>
      <c r="K25" s="132"/>
      <c r="L25" s="132"/>
      <c r="M25" s="131"/>
      <c r="N25" s="132"/>
      <c r="O25" s="132"/>
      <c r="P25" s="132"/>
      <c r="Q25" s="132"/>
      <c r="R25" s="603" t="s">
        <v>135</v>
      </c>
      <c r="S25" s="604"/>
      <c r="T25" s="604"/>
      <c r="U25" s="604"/>
      <c r="V25" s="604"/>
      <c r="W25" s="604"/>
      <c r="X25" s="604"/>
      <c r="Y25" s="604"/>
      <c r="Z25" s="604"/>
      <c r="AA25" s="156" t="s">
        <v>18</v>
      </c>
      <c r="AB25" s="596">
        <f>ROUNDDOWN(AB24/1000,3)</f>
        <v>0</v>
      </c>
      <c r="AC25" s="596"/>
      <c r="AD25" s="596"/>
      <c r="AE25" s="596"/>
      <c r="AF25" s="597"/>
      <c r="AG25" s="7" t="s">
        <v>9</v>
      </c>
      <c r="AH25" s="42"/>
    </row>
    <row r="26" spans="1:37" ht="8.1" customHeight="1">
      <c r="A26" s="27"/>
      <c r="B26" s="9"/>
      <c r="C26" s="152"/>
      <c r="D26" s="152"/>
      <c r="E26" s="152"/>
      <c r="F26" s="152"/>
      <c r="G26" s="152"/>
      <c r="H26" s="152"/>
      <c r="I26" s="152"/>
      <c r="J26" s="9"/>
      <c r="K26" s="9"/>
      <c r="L26" s="9"/>
      <c r="M26" s="9"/>
      <c r="N26" s="9"/>
      <c r="O26" s="9"/>
      <c r="P26" s="9"/>
      <c r="Q26" s="9"/>
      <c r="R26" s="9"/>
      <c r="S26" s="9"/>
      <c r="T26" s="9"/>
      <c r="U26" s="9"/>
      <c r="V26" s="9"/>
      <c r="W26" s="9"/>
      <c r="X26" s="9"/>
      <c r="Y26" s="9"/>
      <c r="Z26" s="9"/>
      <c r="AA26" s="9"/>
      <c r="AB26" s="9"/>
      <c r="AC26" s="9"/>
      <c r="AD26" s="9"/>
      <c r="AE26" s="9"/>
      <c r="AF26" s="9"/>
      <c r="AG26" s="9"/>
      <c r="AH26" s="28"/>
    </row>
    <row r="27" spans="1:37" s="43" customFormat="1" ht="15" customHeight="1" thickBot="1">
      <c r="A27" s="41"/>
      <c r="B27" s="81" t="s">
        <v>358</v>
      </c>
      <c r="C27" s="150"/>
      <c r="D27" s="150"/>
      <c r="E27" s="11"/>
      <c r="F27" s="150"/>
      <c r="G27" s="150"/>
      <c r="H27" s="150"/>
      <c r="I27" s="150"/>
      <c r="J27" s="108"/>
      <c r="K27" s="151"/>
      <c r="L27" s="151"/>
      <c r="M27" s="151"/>
      <c r="N27" s="151"/>
      <c r="O27" s="151"/>
      <c r="P27" s="151"/>
      <c r="Q27" s="6"/>
      <c r="R27" s="6"/>
      <c r="S27" s="6"/>
      <c r="T27" s="6"/>
      <c r="U27" s="6"/>
      <c r="V27" s="6"/>
      <c r="W27" s="6"/>
      <c r="X27" s="6"/>
      <c r="Y27" s="6"/>
      <c r="Z27" s="6"/>
      <c r="AA27" s="6"/>
      <c r="AB27" s="6"/>
      <c r="AC27" s="6"/>
      <c r="AD27" s="6"/>
      <c r="AE27" s="150"/>
      <c r="AF27" s="6"/>
      <c r="AG27" s="6"/>
      <c r="AH27" s="42"/>
    </row>
    <row r="28" spans="1:37" s="33" customFormat="1" ht="15" customHeight="1">
      <c r="A28" s="31"/>
      <c r="B28" s="586" t="s">
        <v>359</v>
      </c>
      <c r="C28" s="587"/>
      <c r="D28" s="587"/>
      <c r="E28" s="587"/>
      <c r="F28" s="587"/>
      <c r="G28" s="587"/>
      <c r="H28" s="154" t="s">
        <v>360</v>
      </c>
      <c r="I28" s="154" t="s">
        <v>361</v>
      </c>
      <c r="J28" s="154" t="s">
        <v>362</v>
      </c>
      <c r="K28" s="456">
        <f>SUM(N15,AB25)</f>
        <v>0</v>
      </c>
      <c r="L28" s="456"/>
      <c r="M28" s="456"/>
      <c r="N28" s="456"/>
      <c r="O28" s="457"/>
      <c r="P28" s="149" t="s">
        <v>9</v>
      </c>
      <c r="Q28" s="149"/>
      <c r="R28" s="149"/>
      <c r="S28" s="149"/>
      <c r="T28" s="149"/>
      <c r="U28" s="149"/>
      <c r="V28" s="149"/>
      <c r="W28" s="149"/>
      <c r="X28" s="149"/>
      <c r="Y28" s="149"/>
      <c r="Z28" s="149"/>
      <c r="AA28" s="7"/>
      <c r="AB28" s="149"/>
      <c r="AC28" s="149"/>
      <c r="AD28" s="149"/>
      <c r="AE28" s="149"/>
      <c r="AF28" s="7"/>
      <c r="AG28" s="7"/>
      <c r="AH28" s="32"/>
    </row>
    <row r="29" spans="1:37" s="33" customFormat="1" ht="15" customHeight="1">
      <c r="A29" s="31"/>
      <c r="B29" s="584" t="s">
        <v>112</v>
      </c>
      <c r="C29" s="585"/>
      <c r="D29" s="585"/>
      <c r="E29" s="585"/>
      <c r="F29" s="585"/>
      <c r="G29" s="585"/>
      <c r="H29" s="585"/>
      <c r="I29" s="585"/>
      <c r="J29" s="585"/>
      <c r="K29" s="458" t="str">
        <f>IF(④再エネ・証書調達!H19="-",①設置基準量算定!AB31,④再エネ・証書調達!H18)</f>
        <v/>
      </c>
      <c r="L29" s="458"/>
      <c r="M29" s="458"/>
      <c r="N29" s="458"/>
      <c r="O29" s="459"/>
      <c r="P29" s="149" t="s">
        <v>9</v>
      </c>
      <c r="Q29" s="149"/>
      <c r="R29" s="149"/>
      <c r="S29" s="149"/>
      <c r="T29" s="149"/>
      <c r="U29" s="149"/>
      <c r="V29" s="149"/>
      <c r="W29" s="149"/>
      <c r="X29" s="149"/>
      <c r="Y29" s="149"/>
      <c r="Z29" s="149"/>
      <c r="AA29" s="7"/>
      <c r="AB29" s="149"/>
      <c r="AC29" s="149"/>
      <c r="AD29" s="149"/>
      <c r="AE29" s="149"/>
      <c r="AF29" s="7"/>
      <c r="AG29" s="7"/>
      <c r="AH29" s="32"/>
      <c r="AJ29" s="33" t="s">
        <v>369</v>
      </c>
    </row>
    <row r="30" spans="1:37" s="33" customFormat="1" ht="15" customHeight="1" thickBot="1">
      <c r="A30" s="31"/>
      <c r="B30" s="552" t="s">
        <v>342</v>
      </c>
      <c r="C30" s="553"/>
      <c r="D30" s="553"/>
      <c r="E30" s="553"/>
      <c r="F30" s="553"/>
      <c r="G30" s="553"/>
      <c r="H30" s="553"/>
      <c r="I30" s="553"/>
      <c r="J30" s="553"/>
      <c r="K30" s="452" t="str">
        <f>IFERROR(ROUNDDOWN((K28/K29)*100,1),"")</f>
        <v/>
      </c>
      <c r="L30" s="452"/>
      <c r="M30" s="452"/>
      <c r="N30" s="452"/>
      <c r="O30" s="453"/>
      <c r="P30" s="149" t="s">
        <v>0</v>
      </c>
      <c r="Q30" s="149"/>
      <c r="R30" s="149"/>
      <c r="S30" s="149"/>
      <c r="T30" s="149"/>
      <c r="U30" s="149"/>
      <c r="V30" s="149"/>
      <c r="W30" s="149"/>
      <c r="X30" s="149"/>
      <c r="Y30" s="149"/>
      <c r="Z30" s="149"/>
      <c r="AA30" s="7"/>
      <c r="AB30" s="149"/>
      <c r="AC30" s="149"/>
      <c r="AD30" s="149"/>
      <c r="AE30" s="149"/>
      <c r="AF30" s="7"/>
      <c r="AG30" s="7"/>
      <c r="AH30" s="32"/>
      <c r="AJ30" s="155">
        <f>SUM(K30,②オンサイト設置!L42,③オフサイト設置!L35)</f>
        <v>0</v>
      </c>
      <c r="AK30" s="144" t="s">
        <v>366</v>
      </c>
    </row>
    <row r="31" spans="1:37" ht="15" customHeight="1">
      <c r="A31" s="137"/>
      <c r="B31" s="138"/>
      <c r="C31" s="9"/>
      <c r="D31" s="9"/>
      <c r="E31" s="9"/>
      <c r="F31" s="9"/>
      <c r="G31" s="9"/>
      <c r="H31" s="9"/>
      <c r="I31" s="9"/>
      <c r="J31" s="9"/>
      <c r="K31" s="9"/>
      <c r="L31" s="9"/>
      <c r="M31" s="9"/>
      <c r="N31" s="9"/>
      <c r="O31" s="9"/>
      <c r="P31" s="9"/>
      <c r="Q31" s="9"/>
      <c r="R31" s="149"/>
      <c r="S31" s="149"/>
      <c r="T31" s="149"/>
      <c r="U31" s="149"/>
      <c r="V31" s="149"/>
      <c r="W31" s="149"/>
      <c r="X31" s="149"/>
      <c r="Y31" s="149"/>
      <c r="Z31" s="149"/>
      <c r="AA31" s="7"/>
      <c r="AB31" s="149"/>
      <c r="AC31" s="149"/>
      <c r="AD31" s="149"/>
      <c r="AE31" s="149"/>
      <c r="AF31" s="7"/>
      <c r="AG31" s="9"/>
      <c r="AH31" s="28"/>
    </row>
    <row r="32" spans="1:37" ht="8.1" customHeight="1">
      <c r="A32" s="29"/>
      <c r="B32" s="19"/>
      <c r="C32" s="1"/>
      <c r="D32" s="1"/>
      <c r="E32" s="1"/>
      <c r="F32" s="1"/>
      <c r="G32" s="1"/>
      <c r="H32" s="1"/>
      <c r="I32" s="1"/>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30"/>
    </row>
    <row r="33" spans="1:10">
      <c r="A33" s="121" t="s">
        <v>316</v>
      </c>
      <c r="B33" s="56"/>
      <c r="C33" s="20"/>
      <c r="D33" s="12"/>
      <c r="E33" s="12"/>
      <c r="F33" s="12"/>
      <c r="G33" s="12"/>
      <c r="H33" s="12"/>
      <c r="I33" s="12"/>
      <c r="J33" s="12"/>
    </row>
    <row r="34" spans="1:10">
      <c r="A34" s="121" t="s">
        <v>304</v>
      </c>
      <c r="B34" s="56"/>
      <c r="C34" s="20"/>
      <c r="D34" s="12"/>
      <c r="E34" s="12"/>
      <c r="F34" s="12"/>
      <c r="G34" s="12"/>
      <c r="H34" s="12"/>
      <c r="I34" s="12"/>
      <c r="J34" s="12"/>
    </row>
    <row r="35" spans="1:10">
      <c r="A35" s="121" t="s">
        <v>305</v>
      </c>
      <c r="B35" s="56"/>
      <c r="C35" s="20"/>
      <c r="D35" s="12"/>
      <c r="E35" s="12"/>
      <c r="F35" s="12"/>
      <c r="G35" s="12"/>
      <c r="H35" s="12"/>
      <c r="I35" s="12"/>
      <c r="J35" s="12"/>
    </row>
    <row r="36" spans="1:10">
      <c r="A36" s="121" t="s">
        <v>303</v>
      </c>
      <c r="B36" s="56"/>
    </row>
    <row r="37" spans="1:10">
      <c r="A37" s="121" t="s">
        <v>317</v>
      </c>
      <c r="B37" s="56"/>
    </row>
    <row r="38" spans="1:10">
      <c r="A38" s="55"/>
      <c r="B38" s="56"/>
    </row>
    <row r="39" spans="1:10">
      <c r="A39" s="55"/>
      <c r="B39" s="56"/>
    </row>
    <row r="40" spans="1:10">
      <c r="A40" s="55"/>
      <c r="B40" s="56"/>
    </row>
    <row r="41" spans="1:10">
      <c r="A41" s="55"/>
      <c r="B41" s="56"/>
    </row>
    <row r="42" spans="1:10">
      <c r="A42" s="55"/>
      <c r="B42" s="56"/>
    </row>
    <row r="43" spans="1:10">
      <c r="A43" s="55"/>
      <c r="B43" s="56"/>
    </row>
    <row r="44" spans="1:10">
      <c r="A44" s="55"/>
      <c r="B44" s="56"/>
    </row>
    <row r="45" spans="1:10">
      <c r="A45" s="55"/>
      <c r="B45" s="56"/>
    </row>
  </sheetData>
  <sheetProtection password="C290" sheet="1" objects="1" scenarios="1"/>
  <mergeCells count="48">
    <mergeCell ref="R25:Z25"/>
    <mergeCell ref="B13:M13"/>
    <mergeCell ref="O10:Q10"/>
    <mergeCell ref="B8:M8"/>
    <mergeCell ref="B9:M9"/>
    <mergeCell ref="N8:Y8"/>
    <mergeCell ref="T10:Y10"/>
    <mergeCell ref="N12:Q12"/>
    <mergeCell ref="B10:M10"/>
    <mergeCell ref="B11:M11"/>
    <mergeCell ref="B12:M12"/>
    <mergeCell ref="AB25:AF25"/>
    <mergeCell ref="N9:Y9"/>
    <mergeCell ref="D22:J22"/>
    <mergeCell ref="Y22:AA22"/>
    <mergeCell ref="AB22:AF22"/>
    <mergeCell ref="AB23:AF23"/>
    <mergeCell ref="K22:L22"/>
    <mergeCell ref="M22:Q22"/>
    <mergeCell ref="R22:W22"/>
    <mergeCell ref="D23:J23"/>
    <mergeCell ref="K23:L23"/>
    <mergeCell ref="M23:Q23"/>
    <mergeCell ref="R23:W23"/>
    <mergeCell ref="Y23:AA23"/>
    <mergeCell ref="R21:W21"/>
    <mergeCell ref="B15:L15"/>
    <mergeCell ref="A1:AH1"/>
    <mergeCell ref="R24:Z24"/>
    <mergeCell ref="AB24:AF24"/>
    <mergeCell ref="B23:C23"/>
    <mergeCell ref="B22:C22"/>
    <mergeCell ref="X21:AA21"/>
    <mergeCell ref="AB21:AF21"/>
    <mergeCell ref="B21:Q21"/>
    <mergeCell ref="N14:Q14"/>
    <mergeCell ref="N15:Q15"/>
    <mergeCell ref="A2:AH2"/>
    <mergeCell ref="A3:AH3"/>
    <mergeCell ref="B14:L14"/>
    <mergeCell ref="O11:Q11"/>
    <mergeCell ref="N13:Q13"/>
    <mergeCell ref="K28:O28"/>
    <mergeCell ref="B29:J29"/>
    <mergeCell ref="K29:O29"/>
    <mergeCell ref="B30:J30"/>
    <mergeCell ref="K30:O30"/>
    <mergeCell ref="B28:G28"/>
  </mergeCells>
  <phoneticPr fontId="1"/>
  <conditionalFormatting sqref="N12:Q12">
    <cfRule type="cellIs" dxfId="2" priority="1" operator="greaterThan">
      <formula>100</formula>
    </cfRule>
  </conditionalFormatting>
  <dataValidations count="3">
    <dataValidation type="list" allowBlank="1" showInputMessage="1" showErrorMessage="1" sqref="X22:X23 N10:N11 S10 D6 D19">
      <formula1>"■,□"</formula1>
    </dataValidation>
    <dataValidation type="list" allowBlank="1" showInputMessage="1" showErrorMessage="1" sqref="M22:Q23">
      <formula1>"小売電気事業者,発電事業者,JEPX等"</formula1>
    </dataValidation>
    <dataValidation type="custom" allowBlank="1" showInputMessage="1" showErrorMessage="1" errorTitle="再エネ割合の不足" error="必要な再エネ割合以上となるメニューから調達してください。" sqref="N12:Q12">
      <formula1>(N12&gt;=AJ12)</formula1>
    </dataValidation>
  </dataValidations>
  <printOptions horizontalCentered="1"/>
  <pageMargins left="0.35433070866141736" right="0.35433070866141736" top="0.55118110236220474" bottom="0.55118110236220474" header="0" footer="0"/>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5FFE5"/>
  </sheetPr>
  <dimension ref="A1:AQ43"/>
  <sheetViews>
    <sheetView view="pageBreakPreview" zoomScale="70" zoomScaleNormal="85" zoomScaleSheetLayoutView="70" workbookViewId="0">
      <selection activeCell="AB23" sqref="AB23:AF23"/>
    </sheetView>
  </sheetViews>
  <sheetFormatPr defaultColWidth="2.625" defaultRowHeight="12"/>
  <cols>
    <col min="1" max="1" width="1.625" style="4" customWidth="1"/>
    <col min="2" max="33" width="2.625" style="4"/>
    <col min="34" max="34" width="1.625" style="4" customWidth="1"/>
    <col min="35" max="35" width="2.625" style="4"/>
    <col min="36" max="36" width="10.625" style="4" customWidth="1"/>
    <col min="37" max="16384" width="2.625" style="4"/>
  </cols>
  <sheetData>
    <row r="1" spans="1:43" ht="12" customHeight="1">
      <c r="A1" s="250" t="s">
        <v>256</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row>
    <row r="2" spans="1:43" ht="20.25" customHeight="1">
      <c r="A2" s="376" t="s">
        <v>143</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8"/>
    </row>
    <row r="3" spans="1:43" ht="15" customHeight="1">
      <c r="A3" s="364"/>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6"/>
    </row>
    <row r="4" spans="1:43" s="43" customFormat="1" ht="15" customHeight="1">
      <c r="A4" s="41"/>
      <c r="B4" s="81" t="s">
        <v>363</v>
      </c>
      <c r="C4" s="44"/>
      <c r="D4" s="45"/>
      <c r="E4" s="44"/>
      <c r="F4" s="44"/>
      <c r="G4" s="44"/>
      <c r="H4" s="44"/>
      <c r="I4" s="44"/>
      <c r="J4" s="21"/>
      <c r="K4" s="45"/>
      <c r="L4" s="45"/>
      <c r="M4" s="45"/>
      <c r="N4" s="45"/>
      <c r="O4" s="45"/>
      <c r="P4" s="45"/>
      <c r="Q4" s="45"/>
      <c r="R4" s="45"/>
      <c r="S4" s="45"/>
      <c r="T4" s="45"/>
      <c r="U4" s="45"/>
      <c r="V4" s="45"/>
      <c r="W4" s="45"/>
      <c r="X4" s="45"/>
      <c r="Y4" s="45"/>
      <c r="Z4" s="45"/>
      <c r="AA4" s="6"/>
      <c r="AB4" s="45"/>
      <c r="AC4" s="45"/>
      <c r="AD4" s="45"/>
      <c r="AE4" s="45"/>
      <c r="AF4" s="6"/>
      <c r="AG4" s="6"/>
      <c r="AH4" s="42"/>
    </row>
    <row r="5" spans="1:43" s="43" customFormat="1" ht="15" customHeight="1">
      <c r="A5" s="41"/>
      <c r="B5" s="7" t="s">
        <v>57</v>
      </c>
      <c r="C5" s="44"/>
      <c r="D5" s="45"/>
      <c r="E5" s="44"/>
      <c r="F5" s="44"/>
      <c r="G5" s="44"/>
      <c r="H5" s="44"/>
      <c r="I5" s="44"/>
      <c r="J5" s="21"/>
      <c r="K5" s="45"/>
      <c r="L5" s="45"/>
      <c r="M5" s="45"/>
      <c r="N5" s="45"/>
      <c r="O5" s="45"/>
      <c r="P5" s="45"/>
      <c r="Q5" s="44"/>
      <c r="R5" s="7"/>
      <c r="S5" s="45"/>
      <c r="T5" s="45"/>
      <c r="U5" s="45"/>
      <c r="V5" s="44"/>
      <c r="W5" s="7"/>
      <c r="X5" s="45"/>
      <c r="Y5" s="45"/>
      <c r="Z5" s="45"/>
      <c r="AA5" s="6"/>
      <c r="AB5" s="45"/>
      <c r="AC5" s="45"/>
      <c r="AD5" s="45"/>
      <c r="AE5" s="45"/>
      <c r="AF5" s="6"/>
      <c r="AG5" s="6"/>
      <c r="AH5" s="42"/>
    </row>
    <row r="6" spans="1:43" s="43" customFormat="1" ht="15" customHeight="1">
      <c r="A6" s="41"/>
      <c r="B6" s="7"/>
      <c r="C6" s="44"/>
      <c r="D6" s="183" t="s">
        <v>118</v>
      </c>
      <c r="E6" s="7" t="s">
        <v>144</v>
      </c>
      <c r="F6" s="45"/>
      <c r="G6" s="45"/>
      <c r="H6" s="45"/>
      <c r="I6" s="44"/>
      <c r="J6" s="7"/>
      <c r="K6" s="45"/>
      <c r="L6" s="45"/>
      <c r="M6" s="45"/>
      <c r="N6" s="45"/>
      <c r="O6" s="45"/>
      <c r="P6" s="45"/>
      <c r="Q6" s="44"/>
      <c r="R6" s="7"/>
      <c r="S6" s="45"/>
      <c r="T6" s="45"/>
      <c r="U6" s="45"/>
      <c r="V6" s="44"/>
      <c r="W6" s="7"/>
      <c r="X6" s="45"/>
      <c r="Y6" s="45"/>
      <c r="Z6" s="45"/>
      <c r="AA6" s="6"/>
      <c r="AB6" s="45"/>
      <c r="AC6" s="45"/>
      <c r="AD6" s="45"/>
      <c r="AE6" s="45"/>
      <c r="AF6" s="6"/>
      <c r="AG6" s="6"/>
      <c r="AH6" s="42"/>
    </row>
    <row r="7" spans="1:43" s="43" customFormat="1" ht="15" customHeight="1">
      <c r="A7" s="41"/>
      <c r="B7" s="7"/>
      <c r="C7" s="44"/>
      <c r="D7" s="183" t="s">
        <v>118</v>
      </c>
      <c r="E7" s="7" t="s">
        <v>145</v>
      </c>
      <c r="F7" s="45"/>
      <c r="G7" s="45"/>
      <c r="H7" s="45"/>
      <c r="I7" s="44"/>
      <c r="J7" s="7"/>
      <c r="K7" s="45"/>
      <c r="L7" s="45"/>
      <c r="M7" s="45"/>
      <c r="N7" s="45"/>
      <c r="O7" s="45"/>
      <c r="P7" s="45"/>
      <c r="Q7" s="44"/>
      <c r="R7" s="7"/>
      <c r="S7" s="45"/>
      <c r="T7" s="45"/>
      <c r="U7" s="45"/>
      <c r="V7" s="44"/>
      <c r="W7" s="7"/>
      <c r="X7" s="45"/>
      <c r="Y7" s="45"/>
      <c r="Z7" s="45"/>
      <c r="AA7" s="6"/>
      <c r="AB7" s="45"/>
      <c r="AC7" s="45"/>
      <c r="AD7" s="45"/>
      <c r="AE7" s="45"/>
      <c r="AF7" s="6"/>
      <c r="AG7" s="6"/>
      <c r="AH7" s="42"/>
    </row>
    <row r="8" spans="1:43" s="43" customFormat="1" ht="15" customHeight="1">
      <c r="A8" s="41"/>
      <c r="B8" s="7"/>
      <c r="C8" s="44"/>
      <c r="D8" s="183" t="s">
        <v>118</v>
      </c>
      <c r="E8" s="7" t="s">
        <v>146</v>
      </c>
      <c r="F8" s="45"/>
      <c r="G8" s="45"/>
      <c r="H8" s="45"/>
      <c r="I8" s="44"/>
      <c r="J8" s="7"/>
      <c r="K8" s="45"/>
      <c r="L8" s="45"/>
      <c r="M8" s="45"/>
      <c r="N8" s="45"/>
      <c r="O8" s="45"/>
      <c r="P8" s="45"/>
      <c r="Q8" s="44"/>
      <c r="R8" s="7"/>
      <c r="S8" s="45"/>
      <c r="T8" s="45"/>
      <c r="U8" s="45"/>
      <c r="V8" s="44"/>
      <c r="W8" s="7"/>
      <c r="X8" s="45"/>
      <c r="Y8" s="45"/>
      <c r="Z8" s="45"/>
      <c r="AA8" s="6"/>
      <c r="AB8" s="45"/>
      <c r="AC8" s="45"/>
      <c r="AD8" s="45"/>
      <c r="AE8" s="45"/>
      <c r="AF8" s="6"/>
      <c r="AG8" s="6"/>
      <c r="AH8" s="42"/>
    </row>
    <row r="9" spans="1:43" s="43" customFormat="1" ht="15" customHeight="1">
      <c r="A9" s="41"/>
      <c r="B9" s="7"/>
      <c r="C9" s="44"/>
      <c r="D9" s="183" t="s">
        <v>118</v>
      </c>
      <c r="E9" s="7" t="s">
        <v>147</v>
      </c>
      <c r="F9" s="45"/>
      <c r="G9" s="45"/>
      <c r="H9" s="45"/>
      <c r="I9" s="44"/>
      <c r="J9" s="7"/>
      <c r="K9" s="45"/>
      <c r="L9" s="45"/>
      <c r="M9" s="45"/>
      <c r="N9" s="45"/>
      <c r="O9" s="45"/>
      <c r="P9" s="45"/>
      <c r="Q9" s="44"/>
      <c r="R9" s="7"/>
      <c r="S9" s="45"/>
      <c r="T9" s="45"/>
      <c r="U9" s="45"/>
      <c r="V9" s="44"/>
      <c r="W9" s="7"/>
      <c r="X9" s="45"/>
      <c r="Y9" s="45"/>
      <c r="Z9" s="45"/>
      <c r="AA9" s="6"/>
      <c r="AB9" s="45"/>
      <c r="AC9" s="45"/>
      <c r="AD9" s="45"/>
      <c r="AE9" s="45"/>
      <c r="AF9" s="6"/>
      <c r="AG9" s="6"/>
      <c r="AH9" s="42"/>
    </row>
    <row r="10" spans="1:43" s="43" customFormat="1" ht="15" customHeight="1" thickBot="1">
      <c r="A10" s="41"/>
      <c r="B10" s="7" t="s">
        <v>320</v>
      </c>
      <c r="C10" s="44"/>
      <c r="D10" s="44"/>
      <c r="E10" s="11"/>
      <c r="F10" s="44"/>
      <c r="G10" s="44"/>
      <c r="H10" s="44"/>
      <c r="I10" s="44"/>
      <c r="J10" s="21"/>
      <c r="K10" s="45"/>
      <c r="L10" s="45"/>
      <c r="M10" s="45"/>
      <c r="N10" s="45"/>
      <c r="O10" s="45"/>
      <c r="P10" s="45"/>
      <c r="Q10" s="45"/>
      <c r="R10" s="45"/>
      <c r="S10" s="45"/>
      <c r="T10" s="45"/>
      <c r="U10" s="45"/>
      <c r="V10" s="45"/>
      <c r="W10" s="45"/>
      <c r="X10" s="45"/>
      <c r="Y10" s="45"/>
      <c r="Z10" s="45"/>
      <c r="AA10" s="6"/>
      <c r="AB10" s="45"/>
      <c r="AC10" s="45"/>
      <c r="AD10" s="45"/>
      <c r="AE10" s="45"/>
      <c r="AF10" s="6"/>
      <c r="AG10" s="6"/>
      <c r="AH10" s="42"/>
      <c r="AQ10" s="75"/>
    </row>
    <row r="11" spans="1:43" s="43" customFormat="1" ht="15" customHeight="1">
      <c r="A11" s="41"/>
      <c r="B11" s="605" t="s">
        <v>446</v>
      </c>
      <c r="C11" s="606"/>
      <c r="D11" s="606"/>
      <c r="E11" s="606"/>
      <c r="F11" s="606"/>
      <c r="G11" s="606"/>
      <c r="H11" s="606"/>
      <c r="I11" s="606"/>
      <c r="J11" s="606"/>
      <c r="K11" s="606"/>
      <c r="L11" s="606"/>
      <c r="M11" s="606"/>
      <c r="N11" s="607"/>
      <c r="O11" s="607"/>
      <c r="P11" s="607"/>
      <c r="Q11" s="607"/>
      <c r="R11" s="607"/>
      <c r="S11" s="607"/>
      <c r="T11" s="607"/>
      <c r="U11" s="607"/>
      <c r="V11" s="607"/>
      <c r="W11" s="607"/>
      <c r="X11" s="607"/>
      <c r="Y11" s="608"/>
      <c r="Z11" s="7"/>
      <c r="AA11" s="44"/>
      <c r="AB11" s="45"/>
      <c r="AC11" s="45"/>
      <c r="AD11" s="45"/>
      <c r="AE11" s="45"/>
      <c r="AF11" s="6"/>
      <c r="AG11" s="6"/>
      <c r="AH11" s="42"/>
    </row>
    <row r="12" spans="1:43" s="43" customFormat="1" ht="15" customHeight="1">
      <c r="A12" s="41"/>
      <c r="B12" s="584" t="s">
        <v>42</v>
      </c>
      <c r="C12" s="585"/>
      <c r="D12" s="585"/>
      <c r="E12" s="585"/>
      <c r="F12" s="585"/>
      <c r="G12" s="585"/>
      <c r="H12" s="585"/>
      <c r="I12" s="585"/>
      <c r="J12" s="585"/>
      <c r="K12" s="585"/>
      <c r="L12" s="585"/>
      <c r="M12" s="585"/>
      <c r="N12" s="599"/>
      <c r="O12" s="599"/>
      <c r="P12" s="599"/>
      <c r="Q12" s="599"/>
      <c r="R12" s="599"/>
      <c r="S12" s="599"/>
      <c r="T12" s="599"/>
      <c r="U12" s="599"/>
      <c r="V12" s="599"/>
      <c r="W12" s="599"/>
      <c r="X12" s="599"/>
      <c r="Y12" s="600"/>
      <c r="Z12" s="7"/>
      <c r="AA12" s="44"/>
      <c r="AB12" s="45"/>
      <c r="AC12" s="45"/>
      <c r="AD12" s="45"/>
      <c r="AE12" s="45"/>
      <c r="AF12" s="6"/>
      <c r="AG12" s="6"/>
      <c r="AH12" s="42"/>
    </row>
    <row r="13" spans="1:43" s="43" customFormat="1" ht="15" customHeight="1" thickBot="1">
      <c r="A13" s="41"/>
      <c r="B13" s="584" t="s">
        <v>43</v>
      </c>
      <c r="C13" s="585"/>
      <c r="D13" s="585"/>
      <c r="E13" s="585"/>
      <c r="F13" s="585"/>
      <c r="G13" s="585"/>
      <c r="H13" s="585"/>
      <c r="I13" s="585"/>
      <c r="J13" s="585"/>
      <c r="K13" s="585"/>
      <c r="L13" s="585"/>
      <c r="M13" s="585"/>
      <c r="N13" s="183" t="s">
        <v>118</v>
      </c>
      <c r="O13" s="368" t="s">
        <v>136</v>
      </c>
      <c r="P13" s="368"/>
      <c r="Q13" s="368"/>
      <c r="R13" s="78"/>
      <c r="S13" s="184" t="s">
        <v>118</v>
      </c>
      <c r="T13" s="217" t="s">
        <v>137</v>
      </c>
      <c r="U13" s="217"/>
      <c r="V13" s="217"/>
      <c r="W13" s="217"/>
      <c r="X13" s="217"/>
      <c r="Y13" s="609"/>
      <c r="Z13" s="7"/>
      <c r="AA13" s="44"/>
      <c r="AB13" s="45"/>
      <c r="AC13" s="45"/>
      <c r="AD13" s="45"/>
      <c r="AE13" s="45"/>
      <c r="AF13" s="6"/>
      <c r="AG13" s="6"/>
      <c r="AH13" s="42"/>
    </row>
    <row r="14" spans="1:43" s="43" customFormat="1" ht="15" customHeight="1">
      <c r="A14" s="41"/>
      <c r="B14" s="610" t="s">
        <v>133</v>
      </c>
      <c r="C14" s="611"/>
      <c r="D14" s="611"/>
      <c r="E14" s="611"/>
      <c r="F14" s="611"/>
      <c r="G14" s="611"/>
      <c r="H14" s="611"/>
      <c r="I14" s="611"/>
      <c r="J14" s="611"/>
      <c r="K14" s="611"/>
      <c r="L14" s="611"/>
      <c r="M14" s="611"/>
      <c r="N14" s="185" t="s">
        <v>118</v>
      </c>
      <c r="O14" s="612" t="s">
        <v>203</v>
      </c>
      <c r="P14" s="612"/>
      <c r="Q14" s="613"/>
      <c r="R14" s="79"/>
      <c r="S14" s="80"/>
      <c r="T14" s="80"/>
      <c r="U14" s="80"/>
      <c r="V14" s="80"/>
      <c r="W14" s="80"/>
      <c r="X14" s="80"/>
      <c r="Y14" s="80"/>
      <c r="Z14" s="7"/>
      <c r="AA14" s="44"/>
      <c r="AB14" s="45"/>
      <c r="AC14" s="45"/>
      <c r="AD14" s="45"/>
      <c r="AE14" s="45"/>
      <c r="AF14" s="6"/>
      <c r="AG14" s="6"/>
      <c r="AH14" s="42"/>
      <c r="AJ14" s="7" t="s">
        <v>282</v>
      </c>
    </row>
    <row r="15" spans="1:43" s="43" customFormat="1" ht="15" customHeight="1">
      <c r="A15" s="41"/>
      <c r="B15" s="584" t="s">
        <v>275</v>
      </c>
      <c r="C15" s="585"/>
      <c r="D15" s="585"/>
      <c r="E15" s="585"/>
      <c r="F15" s="585"/>
      <c r="G15" s="585"/>
      <c r="H15" s="585"/>
      <c r="I15" s="585"/>
      <c r="J15" s="585"/>
      <c r="K15" s="585"/>
      <c r="L15" s="585"/>
      <c r="M15" s="585"/>
      <c r="N15" s="580"/>
      <c r="O15" s="580"/>
      <c r="P15" s="580"/>
      <c r="Q15" s="581"/>
      <c r="R15" s="45" t="s">
        <v>0</v>
      </c>
      <c r="S15" s="110" t="s">
        <v>325</v>
      </c>
      <c r="T15" s="45"/>
      <c r="U15" s="45"/>
      <c r="V15" s="45"/>
      <c r="W15" s="45"/>
      <c r="X15" s="45"/>
      <c r="Y15" s="6"/>
      <c r="Z15" s="7"/>
      <c r="AA15" s="44"/>
      <c r="AB15" s="45"/>
      <c r="AC15" s="45"/>
      <c r="AD15" s="45"/>
      <c r="AE15" s="45"/>
      <c r="AF15" s="6"/>
      <c r="AG15" s="6"/>
      <c r="AH15" s="42"/>
      <c r="AJ15" s="43" t="str">
        <f>④再エネ・証書調達!$Q$44</f>
        <v/>
      </c>
      <c r="AK15" s="43" t="s">
        <v>281</v>
      </c>
    </row>
    <row r="16" spans="1:43" s="43" customFormat="1" ht="15" customHeight="1">
      <c r="A16" s="41"/>
      <c r="B16" s="576" t="s">
        <v>208</v>
      </c>
      <c r="C16" s="214"/>
      <c r="D16" s="214"/>
      <c r="E16" s="214"/>
      <c r="F16" s="214"/>
      <c r="G16" s="214"/>
      <c r="H16" s="214"/>
      <c r="I16" s="214"/>
      <c r="J16" s="214"/>
      <c r="K16" s="214"/>
      <c r="L16" s="214"/>
      <c r="M16" s="215"/>
      <c r="N16" s="562"/>
      <c r="O16" s="562"/>
      <c r="P16" s="562"/>
      <c r="Q16" s="563"/>
      <c r="R16" s="7" t="s">
        <v>10</v>
      </c>
      <c r="S16" s="45"/>
      <c r="T16" s="45"/>
      <c r="U16" s="45"/>
      <c r="V16" s="45"/>
      <c r="W16" s="45"/>
      <c r="X16" s="45"/>
      <c r="Y16" s="6"/>
      <c r="Z16" s="7"/>
      <c r="AA16" s="44"/>
      <c r="AB16" s="45"/>
      <c r="AC16" s="45"/>
      <c r="AD16" s="45"/>
      <c r="AE16" s="45"/>
      <c r="AF16" s="6"/>
      <c r="AG16" s="6"/>
      <c r="AH16" s="42"/>
    </row>
    <row r="17" spans="1:37" s="43" customFormat="1" ht="15" customHeight="1">
      <c r="A17" s="41"/>
      <c r="B17" s="576" t="s">
        <v>211</v>
      </c>
      <c r="C17" s="214"/>
      <c r="D17" s="214"/>
      <c r="E17" s="214"/>
      <c r="F17" s="214"/>
      <c r="G17" s="214"/>
      <c r="H17" s="214"/>
      <c r="I17" s="214"/>
      <c r="J17" s="214"/>
      <c r="K17" s="214"/>
      <c r="L17" s="214"/>
      <c r="M17" s="157"/>
      <c r="N17" s="566">
        <f>ROUNDDOWN(N15/100*N16,0)</f>
        <v>0</v>
      </c>
      <c r="O17" s="566"/>
      <c r="P17" s="566"/>
      <c r="Q17" s="567"/>
      <c r="R17" s="7" t="s">
        <v>10</v>
      </c>
      <c r="S17" s="45"/>
      <c r="T17" s="45"/>
      <c r="U17" s="45"/>
      <c r="V17" s="45"/>
      <c r="W17" s="45"/>
      <c r="X17" s="45"/>
      <c r="Y17" s="6"/>
      <c r="Z17" s="7"/>
      <c r="AA17" s="44"/>
      <c r="AB17" s="45"/>
      <c r="AC17" s="45"/>
      <c r="AD17" s="45"/>
      <c r="AE17" s="45"/>
      <c r="AF17" s="6"/>
      <c r="AG17" s="6"/>
      <c r="AH17" s="42"/>
    </row>
    <row r="18" spans="1:37" s="43" customFormat="1" ht="15" customHeight="1" thickBot="1">
      <c r="A18" s="41"/>
      <c r="B18" s="347" t="s">
        <v>135</v>
      </c>
      <c r="C18" s="348"/>
      <c r="D18" s="348"/>
      <c r="E18" s="348"/>
      <c r="F18" s="348"/>
      <c r="G18" s="348"/>
      <c r="H18" s="348"/>
      <c r="I18" s="348"/>
      <c r="J18" s="348"/>
      <c r="K18" s="348"/>
      <c r="L18" s="348"/>
      <c r="M18" s="156" t="s">
        <v>196</v>
      </c>
      <c r="N18" s="596">
        <f>ROUNDDOWN(N17/1000,3)</f>
        <v>0</v>
      </c>
      <c r="O18" s="596"/>
      <c r="P18" s="596"/>
      <c r="Q18" s="597"/>
      <c r="R18" s="45" t="s">
        <v>9</v>
      </c>
      <c r="S18" s="45"/>
      <c r="T18" s="45"/>
      <c r="U18" s="45"/>
      <c r="V18" s="45"/>
      <c r="W18" s="45"/>
      <c r="X18" s="45"/>
      <c r="Y18" s="6"/>
      <c r="Z18" s="7"/>
      <c r="AA18" s="44"/>
      <c r="AB18" s="45"/>
      <c r="AC18" s="45"/>
      <c r="AD18" s="45"/>
      <c r="AE18" s="45"/>
      <c r="AF18" s="6"/>
      <c r="AG18" s="6"/>
      <c r="AH18" s="42"/>
    </row>
    <row r="19" spans="1:37" s="43" customFormat="1" ht="15" customHeight="1" thickBot="1">
      <c r="A19" s="41"/>
      <c r="B19" s="7" t="s">
        <v>58</v>
      </c>
      <c r="C19" s="44"/>
      <c r="D19" s="44"/>
      <c r="E19" s="11"/>
      <c r="F19" s="44"/>
      <c r="G19" s="44"/>
      <c r="H19" s="44"/>
      <c r="I19" s="44"/>
      <c r="J19" s="21"/>
      <c r="K19" s="45"/>
      <c r="L19" s="45"/>
      <c r="M19" s="45"/>
      <c r="N19" s="45"/>
      <c r="O19" s="45"/>
      <c r="P19" s="45"/>
      <c r="Q19" s="45"/>
      <c r="R19" s="45"/>
      <c r="S19" s="45"/>
      <c r="T19" s="45"/>
      <c r="U19" s="45"/>
      <c r="V19" s="45"/>
      <c r="W19" s="45"/>
      <c r="X19" s="45"/>
      <c r="Y19" s="45"/>
      <c r="Z19" s="45"/>
      <c r="AA19" s="6"/>
      <c r="AB19" s="45"/>
      <c r="AC19" s="45"/>
      <c r="AD19" s="45"/>
      <c r="AE19" s="45"/>
      <c r="AF19" s="6"/>
      <c r="AG19" s="6"/>
      <c r="AH19" s="42"/>
    </row>
    <row r="20" spans="1:37" s="43" customFormat="1" ht="15" customHeight="1">
      <c r="A20" s="41"/>
      <c r="B20" s="595" t="s">
        <v>138</v>
      </c>
      <c r="C20" s="593"/>
      <c r="D20" s="593"/>
      <c r="E20" s="593"/>
      <c r="F20" s="593"/>
      <c r="G20" s="593"/>
      <c r="H20" s="593"/>
      <c r="I20" s="593"/>
      <c r="J20" s="593"/>
      <c r="K20" s="593"/>
      <c r="L20" s="593"/>
      <c r="M20" s="593"/>
      <c r="N20" s="593"/>
      <c r="O20" s="593"/>
      <c r="P20" s="593"/>
      <c r="Q20" s="593"/>
      <c r="R20" s="593" t="s">
        <v>139</v>
      </c>
      <c r="S20" s="593"/>
      <c r="T20" s="593"/>
      <c r="U20" s="593"/>
      <c r="V20" s="593"/>
      <c r="W20" s="593"/>
      <c r="X20" s="593" t="s">
        <v>133</v>
      </c>
      <c r="Y20" s="593"/>
      <c r="Z20" s="593"/>
      <c r="AA20" s="593"/>
      <c r="AB20" s="593" t="s">
        <v>140</v>
      </c>
      <c r="AC20" s="593"/>
      <c r="AD20" s="593"/>
      <c r="AE20" s="593"/>
      <c r="AF20" s="594"/>
      <c r="AG20" s="7"/>
      <c r="AH20" s="42"/>
    </row>
    <row r="21" spans="1:37" s="43" customFormat="1" ht="15" customHeight="1">
      <c r="A21" s="41"/>
      <c r="B21" s="591" t="s">
        <v>6</v>
      </c>
      <c r="C21" s="592"/>
      <c r="D21" s="599"/>
      <c r="E21" s="599"/>
      <c r="F21" s="599"/>
      <c r="G21" s="599"/>
      <c r="H21" s="599"/>
      <c r="I21" s="599"/>
      <c r="J21" s="599"/>
      <c r="K21" s="592" t="s">
        <v>44</v>
      </c>
      <c r="L21" s="592"/>
      <c r="M21" s="599"/>
      <c r="N21" s="599"/>
      <c r="O21" s="599"/>
      <c r="P21" s="599"/>
      <c r="Q21" s="599"/>
      <c r="R21" s="599"/>
      <c r="S21" s="599"/>
      <c r="T21" s="599"/>
      <c r="U21" s="599"/>
      <c r="V21" s="599"/>
      <c r="W21" s="599"/>
      <c r="X21" s="185" t="s">
        <v>118</v>
      </c>
      <c r="Y21" s="601" t="s">
        <v>141</v>
      </c>
      <c r="Z21" s="559"/>
      <c r="AA21" s="559"/>
      <c r="AB21" s="562"/>
      <c r="AC21" s="562"/>
      <c r="AD21" s="562"/>
      <c r="AE21" s="562"/>
      <c r="AF21" s="563"/>
      <c r="AG21" s="7" t="s">
        <v>10</v>
      </c>
      <c r="AH21" s="42"/>
    </row>
    <row r="22" spans="1:37" s="43" customFormat="1" ht="15" customHeight="1" thickBot="1">
      <c r="A22" s="41"/>
      <c r="B22" s="450" t="s">
        <v>6</v>
      </c>
      <c r="C22" s="451"/>
      <c r="D22" s="602"/>
      <c r="E22" s="602"/>
      <c r="F22" s="602"/>
      <c r="G22" s="602"/>
      <c r="H22" s="602"/>
      <c r="I22" s="602"/>
      <c r="J22" s="602"/>
      <c r="K22" s="451" t="s">
        <v>44</v>
      </c>
      <c r="L22" s="451"/>
      <c r="M22" s="602"/>
      <c r="N22" s="602"/>
      <c r="O22" s="602"/>
      <c r="P22" s="602"/>
      <c r="Q22" s="602"/>
      <c r="R22" s="599"/>
      <c r="S22" s="599"/>
      <c r="T22" s="599"/>
      <c r="U22" s="599"/>
      <c r="V22" s="599"/>
      <c r="W22" s="599"/>
      <c r="X22" s="182" t="s">
        <v>118</v>
      </c>
      <c r="Y22" s="601" t="s">
        <v>141</v>
      </c>
      <c r="Z22" s="559"/>
      <c r="AA22" s="559"/>
      <c r="AB22" s="562"/>
      <c r="AC22" s="562"/>
      <c r="AD22" s="562"/>
      <c r="AE22" s="562"/>
      <c r="AF22" s="563"/>
      <c r="AG22" s="7" t="s">
        <v>10</v>
      </c>
      <c r="AH22" s="42"/>
    </row>
    <row r="23" spans="1:37" s="43" customFormat="1" ht="15" customHeight="1">
      <c r="A23" s="41"/>
      <c r="B23" s="7"/>
      <c r="C23" s="44"/>
      <c r="D23" s="44"/>
      <c r="E23" s="11"/>
      <c r="F23" s="44"/>
      <c r="G23" s="44"/>
      <c r="H23" s="44"/>
      <c r="I23" s="44"/>
      <c r="J23" s="21"/>
      <c r="K23" s="45"/>
      <c r="L23" s="45"/>
      <c r="M23" s="45"/>
      <c r="N23" s="45"/>
      <c r="O23" s="45"/>
      <c r="P23" s="45"/>
      <c r="Q23" s="45"/>
      <c r="R23" s="588" t="s">
        <v>26</v>
      </c>
      <c r="S23" s="530"/>
      <c r="T23" s="530"/>
      <c r="U23" s="530"/>
      <c r="V23" s="530"/>
      <c r="W23" s="530"/>
      <c r="X23" s="530"/>
      <c r="Y23" s="530"/>
      <c r="Z23" s="530"/>
      <c r="AA23" s="153"/>
      <c r="AB23" s="589">
        <f>SUM(AB21:AF22)</f>
        <v>0</v>
      </c>
      <c r="AC23" s="589"/>
      <c r="AD23" s="589"/>
      <c r="AE23" s="589"/>
      <c r="AF23" s="590"/>
      <c r="AG23" s="7" t="s">
        <v>10</v>
      </c>
      <c r="AH23" s="42"/>
    </row>
    <row r="24" spans="1:37" s="43" customFormat="1" ht="15" customHeight="1" thickBot="1">
      <c r="A24" s="41"/>
      <c r="B24" s="7"/>
      <c r="C24" s="44"/>
      <c r="D24" s="45"/>
      <c r="E24" s="44"/>
      <c r="F24" s="44"/>
      <c r="G24" s="44"/>
      <c r="H24" s="44"/>
      <c r="I24" s="44"/>
      <c r="J24" s="21"/>
      <c r="K24" s="45"/>
      <c r="L24" s="45"/>
      <c r="M24" s="44"/>
      <c r="N24" s="45"/>
      <c r="O24" s="45"/>
      <c r="P24" s="45"/>
      <c r="Q24" s="45"/>
      <c r="R24" s="603" t="s">
        <v>135</v>
      </c>
      <c r="S24" s="604"/>
      <c r="T24" s="604"/>
      <c r="U24" s="604"/>
      <c r="V24" s="604"/>
      <c r="W24" s="604"/>
      <c r="X24" s="604"/>
      <c r="Y24" s="604"/>
      <c r="Z24" s="604"/>
      <c r="AA24" s="156" t="s">
        <v>212</v>
      </c>
      <c r="AB24" s="596">
        <f>ROUNDDOWN(AB23/1000,3)</f>
        <v>0</v>
      </c>
      <c r="AC24" s="596"/>
      <c r="AD24" s="596"/>
      <c r="AE24" s="596"/>
      <c r="AF24" s="597"/>
      <c r="AG24" s="7" t="s">
        <v>9</v>
      </c>
      <c r="AH24" s="42"/>
    </row>
    <row r="25" spans="1:37" s="43" customFormat="1" ht="15" customHeight="1" thickBot="1">
      <c r="A25" s="41"/>
      <c r="B25" s="7" t="s">
        <v>185</v>
      </c>
      <c r="C25" s="150"/>
      <c r="D25" s="150"/>
      <c r="E25" s="11"/>
      <c r="F25" s="150"/>
      <c r="G25" s="150"/>
      <c r="H25" s="150"/>
      <c r="I25" s="150"/>
      <c r="J25" s="108"/>
      <c r="K25" s="151"/>
      <c r="L25" s="151"/>
      <c r="M25" s="151"/>
      <c r="N25" s="151"/>
      <c r="O25" s="151"/>
      <c r="P25" s="151"/>
      <c r="Q25" s="6"/>
      <c r="R25" s="6"/>
      <c r="S25" s="6"/>
      <c r="T25" s="6"/>
      <c r="U25" s="6"/>
      <c r="V25" s="6"/>
      <c r="W25" s="6"/>
      <c r="X25" s="6"/>
      <c r="Y25" s="6"/>
      <c r="Z25" s="6"/>
      <c r="AA25" s="6"/>
      <c r="AB25" s="6"/>
      <c r="AC25" s="6"/>
      <c r="AD25" s="6"/>
      <c r="AE25" s="150"/>
      <c r="AF25" s="6"/>
      <c r="AG25" s="6"/>
      <c r="AH25" s="42"/>
    </row>
    <row r="26" spans="1:37" s="33" customFormat="1" ht="15" customHeight="1">
      <c r="A26" s="31"/>
      <c r="B26" s="586" t="s">
        <v>359</v>
      </c>
      <c r="C26" s="587"/>
      <c r="D26" s="587"/>
      <c r="E26" s="587"/>
      <c r="F26" s="587"/>
      <c r="G26" s="587"/>
      <c r="H26" s="154" t="s">
        <v>364</v>
      </c>
      <c r="I26" s="154" t="s">
        <v>361</v>
      </c>
      <c r="J26" s="154" t="s">
        <v>365</v>
      </c>
      <c r="K26" s="456">
        <f>SUM(N18,AB24)</f>
        <v>0</v>
      </c>
      <c r="L26" s="456"/>
      <c r="M26" s="456"/>
      <c r="N26" s="456"/>
      <c r="O26" s="457"/>
      <c r="P26" s="149" t="s">
        <v>9</v>
      </c>
      <c r="Q26" s="149"/>
      <c r="R26" s="149"/>
      <c r="S26" s="149"/>
      <c r="T26" s="149"/>
      <c r="U26" s="149"/>
      <c r="V26" s="149"/>
      <c r="W26" s="149"/>
      <c r="X26" s="149"/>
      <c r="Y26" s="149"/>
      <c r="Z26" s="149"/>
      <c r="AA26" s="7"/>
      <c r="AB26" s="149"/>
      <c r="AC26" s="149"/>
      <c r="AD26" s="149"/>
      <c r="AE26" s="149"/>
      <c r="AF26" s="7"/>
      <c r="AG26" s="7"/>
      <c r="AH26" s="32"/>
    </row>
    <row r="27" spans="1:37" s="33" customFormat="1" ht="15" customHeight="1">
      <c r="A27" s="31"/>
      <c r="B27" s="584" t="s">
        <v>112</v>
      </c>
      <c r="C27" s="585"/>
      <c r="D27" s="585"/>
      <c r="E27" s="585"/>
      <c r="F27" s="585"/>
      <c r="G27" s="585"/>
      <c r="H27" s="585"/>
      <c r="I27" s="585"/>
      <c r="J27" s="585"/>
      <c r="K27" s="458" t="str">
        <f>IF(④再エネ・証書調達!H19="-",①設置基準量算定!AB31,④再エネ・証書調達!H18)</f>
        <v/>
      </c>
      <c r="L27" s="458"/>
      <c r="M27" s="458"/>
      <c r="N27" s="458"/>
      <c r="O27" s="459"/>
      <c r="P27" s="149" t="s">
        <v>9</v>
      </c>
      <c r="Q27" s="149"/>
      <c r="R27" s="149"/>
      <c r="S27" s="149"/>
      <c r="T27" s="149"/>
      <c r="U27" s="149"/>
      <c r="V27" s="149"/>
      <c r="W27" s="149"/>
      <c r="X27" s="149"/>
      <c r="Y27" s="149"/>
      <c r="Z27" s="149"/>
      <c r="AA27" s="7"/>
      <c r="AB27" s="149"/>
      <c r="AC27" s="149"/>
      <c r="AD27" s="149"/>
      <c r="AE27" s="149"/>
      <c r="AF27" s="7"/>
      <c r="AG27" s="7"/>
      <c r="AH27" s="32"/>
      <c r="AJ27" s="33" t="s">
        <v>368</v>
      </c>
    </row>
    <row r="28" spans="1:37" s="33" customFormat="1" ht="15" customHeight="1" thickBot="1">
      <c r="A28" s="31"/>
      <c r="B28" s="552" t="s">
        <v>342</v>
      </c>
      <c r="C28" s="553"/>
      <c r="D28" s="553"/>
      <c r="E28" s="553"/>
      <c r="F28" s="553"/>
      <c r="G28" s="553"/>
      <c r="H28" s="553"/>
      <c r="I28" s="553"/>
      <c r="J28" s="553"/>
      <c r="K28" s="452" t="str">
        <f>IFERROR(ROUNDDOWN((K26/K27)*100,1),"")</f>
        <v/>
      </c>
      <c r="L28" s="452"/>
      <c r="M28" s="452"/>
      <c r="N28" s="452"/>
      <c r="O28" s="453"/>
      <c r="P28" s="149" t="s">
        <v>0</v>
      </c>
      <c r="Q28" s="149"/>
      <c r="R28" s="149"/>
      <c r="S28" s="149"/>
      <c r="T28" s="149"/>
      <c r="U28" s="149"/>
      <c r="V28" s="149"/>
      <c r="W28" s="149"/>
      <c r="X28" s="149"/>
      <c r="Y28" s="149"/>
      <c r="Z28" s="149"/>
      <c r="AA28" s="7"/>
      <c r="AB28" s="149"/>
      <c r="AC28" s="149"/>
      <c r="AD28" s="149"/>
      <c r="AE28" s="149"/>
      <c r="AF28" s="7"/>
      <c r="AG28" s="7"/>
      <c r="AH28" s="32"/>
      <c r="AJ28" s="155">
        <f>SUM(K28,②オンサイト設置!L42,③オフサイト設置!L35)</f>
        <v>0</v>
      </c>
      <c r="AK28" s="144" t="s">
        <v>366</v>
      </c>
    </row>
    <row r="29" spans="1:37" ht="15" customHeight="1">
      <c r="A29" s="137"/>
      <c r="B29" s="138"/>
      <c r="C29" s="9"/>
      <c r="D29" s="9"/>
      <c r="E29" s="9"/>
      <c r="F29" s="9"/>
      <c r="G29" s="9"/>
      <c r="H29" s="9"/>
      <c r="I29" s="9"/>
      <c r="J29" s="9"/>
      <c r="K29" s="9"/>
      <c r="L29" s="9"/>
      <c r="M29" s="9"/>
      <c r="N29" s="9"/>
      <c r="O29" s="9"/>
      <c r="P29" s="9"/>
      <c r="Q29" s="9"/>
      <c r="R29" s="149"/>
      <c r="S29" s="149"/>
      <c r="T29" s="149"/>
      <c r="U29" s="149"/>
      <c r="V29" s="149"/>
      <c r="W29" s="149"/>
      <c r="X29" s="149"/>
      <c r="Y29" s="149"/>
      <c r="Z29" s="149"/>
      <c r="AA29" s="7"/>
      <c r="AB29" s="149"/>
      <c r="AC29" s="149"/>
      <c r="AD29" s="149"/>
      <c r="AE29" s="149"/>
      <c r="AF29" s="7"/>
      <c r="AG29" s="9"/>
      <c r="AH29" s="28"/>
    </row>
    <row r="30" spans="1:37" ht="8.1" customHeight="1">
      <c r="A30" s="29"/>
      <c r="B30" s="19"/>
      <c r="C30" s="1"/>
      <c r="D30" s="1"/>
      <c r="E30" s="1"/>
      <c r="F30" s="1"/>
      <c r="G30" s="1"/>
      <c r="H30" s="1"/>
      <c r="I30" s="1"/>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30"/>
    </row>
    <row r="31" spans="1:37">
      <c r="A31" s="121" t="s">
        <v>318</v>
      </c>
      <c r="B31" s="56"/>
      <c r="C31" s="20"/>
      <c r="D31" s="12"/>
      <c r="E31" s="12"/>
      <c r="F31" s="12"/>
      <c r="G31" s="12"/>
      <c r="H31" s="12"/>
      <c r="I31" s="12"/>
      <c r="J31" s="12"/>
    </row>
    <row r="32" spans="1:37">
      <c r="A32" s="121" t="s">
        <v>66</v>
      </c>
      <c r="B32" s="56"/>
      <c r="C32" s="20"/>
      <c r="D32" s="12"/>
      <c r="E32" s="12"/>
      <c r="F32" s="12"/>
      <c r="G32" s="12"/>
      <c r="H32" s="12"/>
      <c r="I32" s="12"/>
      <c r="J32" s="12"/>
    </row>
    <row r="33" spans="1:10">
      <c r="A33" s="121" t="s">
        <v>67</v>
      </c>
      <c r="B33" s="56"/>
      <c r="C33" s="20"/>
      <c r="D33" s="12"/>
      <c r="E33" s="12"/>
      <c r="F33" s="12"/>
      <c r="G33" s="12"/>
      <c r="H33" s="12"/>
      <c r="I33" s="12"/>
      <c r="J33" s="12"/>
    </row>
    <row r="34" spans="1:10">
      <c r="A34" s="121" t="s">
        <v>302</v>
      </c>
      <c r="B34" s="56"/>
    </row>
    <row r="35" spans="1:10">
      <c r="A35" s="121" t="s">
        <v>303</v>
      </c>
      <c r="B35" s="56"/>
    </row>
    <row r="36" spans="1:10">
      <c r="A36" s="121" t="s">
        <v>68</v>
      </c>
      <c r="B36" s="56"/>
    </row>
    <row r="37" spans="1:10">
      <c r="A37" s="55"/>
      <c r="B37" s="56"/>
    </row>
    <row r="38" spans="1:10">
      <c r="A38" s="55"/>
      <c r="B38" s="56"/>
    </row>
    <row r="39" spans="1:10">
      <c r="A39" s="55"/>
      <c r="B39" s="56"/>
    </row>
    <row r="40" spans="1:10">
      <c r="A40" s="55"/>
      <c r="B40" s="56"/>
    </row>
    <row r="41" spans="1:10">
      <c r="A41" s="55"/>
      <c r="B41" s="56"/>
    </row>
    <row r="42" spans="1:10">
      <c r="A42" s="55"/>
      <c r="B42" s="56"/>
    </row>
    <row r="43" spans="1:10">
      <c r="A43" s="55"/>
      <c r="B43" s="56"/>
    </row>
  </sheetData>
  <sheetProtection password="C290" sheet="1" objects="1" scenarios="1"/>
  <mergeCells count="48">
    <mergeCell ref="A1:AH1"/>
    <mergeCell ref="B14:M14"/>
    <mergeCell ref="B11:M11"/>
    <mergeCell ref="N11:Y11"/>
    <mergeCell ref="A2:AH2"/>
    <mergeCell ref="A3:AH3"/>
    <mergeCell ref="O14:Q14"/>
    <mergeCell ref="B12:M12"/>
    <mergeCell ref="N12:Y12"/>
    <mergeCell ref="B13:M13"/>
    <mergeCell ref="O13:Q13"/>
    <mergeCell ref="T13:Y13"/>
    <mergeCell ref="AB24:AF24"/>
    <mergeCell ref="AB21:AF21"/>
    <mergeCell ref="X20:AA20"/>
    <mergeCell ref="B21:C21"/>
    <mergeCell ref="D21:J21"/>
    <mergeCell ref="K21:L21"/>
    <mergeCell ref="M21:Q21"/>
    <mergeCell ref="R21:W21"/>
    <mergeCell ref="AB20:AF20"/>
    <mergeCell ref="R23:Z23"/>
    <mergeCell ref="Y22:AA22"/>
    <mergeCell ref="AB22:AF22"/>
    <mergeCell ref="B22:C22"/>
    <mergeCell ref="R22:W22"/>
    <mergeCell ref="Y21:AA21"/>
    <mergeCell ref="AB23:AF23"/>
    <mergeCell ref="R20:W20"/>
    <mergeCell ref="R24:Z24"/>
    <mergeCell ref="B27:J27"/>
    <mergeCell ref="K27:O27"/>
    <mergeCell ref="B15:M15"/>
    <mergeCell ref="N15:Q15"/>
    <mergeCell ref="N16:Q16"/>
    <mergeCell ref="B16:M16"/>
    <mergeCell ref="N17:Q17"/>
    <mergeCell ref="B17:L17"/>
    <mergeCell ref="M22:Q22"/>
    <mergeCell ref="B18:L18"/>
    <mergeCell ref="D22:J22"/>
    <mergeCell ref="K22:L22"/>
    <mergeCell ref="B28:J28"/>
    <mergeCell ref="K28:O28"/>
    <mergeCell ref="B26:G26"/>
    <mergeCell ref="K26:O26"/>
    <mergeCell ref="N18:Q18"/>
    <mergeCell ref="B20:Q20"/>
  </mergeCells>
  <phoneticPr fontId="1"/>
  <dataValidations count="4">
    <dataValidation type="list" allowBlank="1" showInputMessage="1" showErrorMessage="1" sqref="R21:W22">
      <formula1>"非化石証書,グリーン電力証書,Ｊ－クレジット"</formula1>
    </dataValidation>
    <dataValidation type="list" allowBlank="1" showInputMessage="1" showErrorMessage="1" sqref="D6:D9 N13:N14 X21:X22 S13">
      <formula1>"■,□"</formula1>
    </dataValidation>
    <dataValidation type="list" allowBlank="1" showInputMessage="1" showErrorMessage="1" sqref="M21:Q22">
      <formula1>"小売電気事業者,発電事業者,JEPX等"</formula1>
    </dataValidation>
    <dataValidation type="custom" allowBlank="1" showInputMessage="1" showErrorMessage="1" errorTitle="再エネ割合の不足" error="必要な再エネ割合以上となるメニューから調達してください。" sqref="N15:Q15">
      <formula1>(N15&gt;=AJ15)</formula1>
    </dataValidation>
  </dataValidations>
  <printOptions horizontalCentered="1"/>
  <pageMargins left="0.35433070866141736" right="0.35433070866141736" top="0.55118110236220474" bottom="0.55118110236220474" header="0" footer="0"/>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5FFE5"/>
  </sheetPr>
  <dimension ref="A1:AV54"/>
  <sheetViews>
    <sheetView view="pageBreakPreview" zoomScale="70" zoomScaleNormal="85" zoomScaleSheetLayoutView="70" workbookViewId="0">
      <selection activeCell="AB20" sqref="AB20:AG24"/>
    </sheetView>
  </sheetViews>
  <sheetFormatPr defaultColWidth="2.625" defaultRowHeight="12"/>
  <cols>
    <col min="1" max="1" width="1.625" style="33" customWidth="1"/>
    <col min="2" max="33" width="2.625" style="33"/>
    <col min="34" max="34" width="1.625" style="33" customWidth="1"/>
    <col min="35" max="16384" width="2.625" style="33"/>
  </cols>
  <sheetData>
    <row r="1" spans="1:48" ht="12" customHeight="1">
      <c r="A1" s="250" t="s">
        <v>256</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row>
    <row r="2" spans="1:48" ht="20.25" customHeight="1">
      <c r="A2" s="252" t="s">
        <v>148</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4"/>
    </row>
    <row r="3" spans="1:48" ht="15" customHeight="1">
      <c r="A3" s="364"/>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6"/>
      <c r="AJ3" s="614"/>
      <c r="AK3" s="615"/>
      <c r="AL3" s="615"/>
      <c r="AM3" s="615"/>
      <c r="AN3" s="615"/>
      <c r="AO3" s="615"/>
      <c r="AP3" s="615"/>
      <c r="AQ3" s="615"/>
      <c r="AR3" s="615"/>
      <c r="AS3" s="615"/>
      <c r="AT3" s="616"/>
      <c r="AU3" s="136" t="s">
        <v>337</v>
      </c>
      <c r="AV3" s="5" t="s">
        <v>338</v>
      </c>
    </row>
    <row r="4" spans="1:48" s="43" customFormat="1" ht="15" customHeight="1">
      <c r="A4" s="41"/>
      <c r="B4" s="81" t="s">
        <v>370</v>
      </c>
      <c r="C4" s="50"/>
      <c r="D4" s="50"/>
      <c r="E4" s="50"/>
      <c r="F4" s="50"/>
      <c r="G4" s="50"/>
      <c r="H4" s="50"/>
      <c r="I4" s="50"/>
      <c r="J4" s="58"/>
      <c r="K4" s="51"/>
      <c r="L4" s="51"/>
      <c r="M4" s="51"/>
      <c r="N4" s="51"/>
      <c r="O4" s="51"/>
      <c r="P4" s="51"/>
      <c r="Q4" s="51"/>
      <c r="R4" s="51"/>
      <c r="S4" s="51"/>
      <c r="T4" s="51"/>
      <c r="U4" s="51"/>
      <c r="V4" s="51"/>
      <c r="W4" s="51"/>
      <c r="X4" s="51"/>
      <c r="Y4" s="51"/>
      <c r="Z4" s="51"/>
      <c r="AA4" s="6"/>
      <c r="AB4" s="51"/>
      <c r="AC4" s="51"/>
      <c r="AD4" s="51"/>
      <c r="AE4" s="51"/>
      <c r="AF4" s="6"/>
      <c r="AG4" s="6"/>
      <c r="AH4" s="42"/>
      <c r="AJ4" s="559" t="s">
        <v>339</v>
      </c>
      <c r="AK4" s="559"/>
      <c r="AL4" s="559"/>
      <c r="AM4" s="559"/>
      <c r="AN4" s="559"/>
      <c r="AO4" s="559"/>
      <c r="AP4" s="559"/>
      <c r="AQ4" s="559"/>
      <c r="AR4" s="559"/>
      <c r="AS4" s="559"/>
      <c r="AT4" s="559"/>
      <c r="AU4" s="135" t="str">
        <f>IF($L$15="","□",IF(V25&gt;=$L$15,"■","□"))</f>
        <v>□</v>
      </c>
      <c r="AV4" s="134" t="str">
        <f>IF(AU4="■","□","■")</f>
        <v>■</v>
      </c>
    </row>
    <row r="5" spans="1:48" s="43" customFormat="1" ht="15" customHeight="1">
      <c r="A5" s="41"/>
      <c r="B5" s="7" t="s">
        <v>62</v>
      </c>
      <c r="C5" s="50"/>
      <c r="D5" s="51"/>
      <c r="E5" s="50"/>
      <c r="F5" s="50"/>
      <c r="G5" s="50"/>
      <c r="H5" s="50"/>
      <c r="I5" s="50"/>
      <c r="J5" s="58"/>
      <c r="K5" s="51"/>
      <c r="L5" s="51"/>
      <c r="M5" s="51"/>
      <c r="N5" s="51"/>
      <c r="O5" s="51"/>
      <c r="P5" s="51"/>
      <c r="Q5" s="51"/>
      <c r="R5" s="51"/>
      <c r="S5" s="51"/>
      <c r="T5" s="51"/>
      <c r="U5" s="51"/>
      <c r="V5" s="51"/>
      <c r="W5" s="51"/>
      <c r="X5" s="51"/>
      <c r="Y5" s="51"/>
      <c r="Z5" s="51"/>
      <c r="AA5" s="6"/>
      <c r="AB5" s="51"/>
      <c r="AC5" s="51"/>
      <c r="AD5" s="51"/>
      <c r="AE5" s="51"/>
      <c r="AF5" s="6"/>
      <c r="AG5" s="6"/>
      <c r="AH5" s="42"/>
      <c r="AJ5" s="559" t="s">
        <v>336</v>
      </c>
      <c r="AK5" s="559"/>
      <c r="AL5" s="559"/>
      <c r="AM5" s="559"/>
      <c r="AN5" s="559"/>
      <c r="AO5" s="559"/>
      <c r="AP5" s="559"/>
      <c r="AQ5" s="559"/>
      <c r="AR5" s="559"/>
      <c r="AS5" s="559"/>
      <c r="AT5" s="559"/>
      <c r="AU5" s="135" t="str">
        <f>IF($L$15="","□",IF(V37&gt;=$L$15,"■","□"))</f>
        <v>□</v>
      </c>
      <c r="AV5" s="134" t="str">
        <f>IF(AU5="■","□","■")</f>
        <v>■</v>
      </c>
    </row>
    <row r="6" spans="1:48" s="43" customFormat="1" ht="15" customHeight="1">
      <c r="A6" s="41"/>
      <c r="B6" s="50"/>
      <c r="C6" s="51"/>
      <c r="D6" s="183" t="s">
        <v>118</v>
      </c>
      <c r="E6" s="221" t="s">
        <v>149</v>
      </c>
      <c r="F6" s="221"/>
      <c r="G6" s="221"/>
      <c r="H6" s="221"/>
      <c r="I6" s="221"/>
      <c r="J6" s="50"/>
      <c r="K6" s="183" t="s">
        <v>118</v>
      </c>
      <c r="L6" s="523" t="s">
        <v>150</v>
      </c>
      <c r="M6" s="523"/>
      <c r="N6" s="523"/>
      <c r="O6" s="523"/>
      <c r="P6" s="523"/>
      <c r="Q6" s="523"/>
      <c r="R6" s="523"/>
      <c r="S6" s="6"/>
      <c r="T6" s="50"/>
      <c r="U6" s="523" t="s">
        <v>162</v>
      </c>
      <c r="V6" s="523"/>
      <c r="W6" s="523"/>
      <c r="X6" s="523"/>
      <c r="Y6" s="523"/>
      <c r="Z6" s="637"/>
      <c r="AA6" s="637"/>
      <c r="AB6" s="637"/>
      <c r="AC6" s="186" t="s">
        <v>142</v>
      </c>
      <c r="AD6" s="186" t="s">
        <v>100</v>
      </c>
      <c r="AE6" s="51"/>
      <c r="AF6" s="6"/>
      <c r="AG6" s="6"/>
      <c r="AH6" s="42"/>
    </row>
    <row r="7" spans="1:48" s="43" customFormat="1" ht="15" customHeight="1">
      <c r="A7" s="41"/>
      <c r="B7" s="7" t="s">
        <v>63</v>
      </c>
      <c r="C7" s="50"/>
      <c r="D7" s="51"/>
      <c r="E7" s="50"/>
      <c r="F7" s="50"/>
      <c r="G7" s="50"/>
      <c r="H7" s="50"/>
      <c r="I7" s="50"/>
      <c r="J7" s="58"/>
      <c r="K7" s="51"/>
      <c r="L7" s="51"/>
      <c r="M7" s="51"/>
      <c r="N7" s="51"/>
      <c r="O7" s="51"/>
      <c r="P7" s="51"/>
      <c r="Q7" s="50"/>
      <c r="R7" s="7"/>
      <c r="S7" s="51"/>
      <c r="T7" s="51"/>
      <c r="U7" s="51"/>
      <c r="V7" s="50"/>
      <c r="W7" s="7"/>
      <c r="X7" s="51"/>
      <c r="Y7" s="51"/>
      <c r="Z7" s="51"/>
      <c r="AA7" s="6"/>
      <c r="AB7" s="51"/>
      <c r="AC7" s="51"/>
      <c r="AD7" s="51"/>
      <c r="AE7" s="51"/>
      <c r="AF7" s="6"/>
      <c r="AG7" s="6"/>
      <c r="AH7" s="42"/>
    </row>
    <row r="8" spans="1:48" s="43" customFormat="1" ht="15" customHeight="1">
      <c r="A8" s="41"/>
      <c r="B8" s="7"/>
      <c r="C8" s="50"/>
      <c r="D8" s="183" t="s">
        <v>118</v>
      </c>
      <c r="E8" s="7" t="s">
        <v>151</v>
      </c>
      <c r="F8" s="51"/>
      <c r="G8" s="51"/>
      <c r="H8" s="51"/>
      <c r="I8" s="50"/>
      <c r="J8" s="7"/>
      <c r="K8" s="51"/>
      <c r="L8" s="51"/>
      <c r="M8" s="51"/>
      <c r="N8" s="51"/>
      <c r="O8" s="51"/>
      <c r="P8" s="51"/>
      <c r="Q8" s="50"/>
      <c r="R8" s="7"/>
      <c r="S8" s="51"/>
      <c r="T8" s="51"/>
      <c r="U8" s="51"/>
      <c r="V8" s="50"/>
      <c r="W8" s="7"/>
      <c r="X8" s="51"/>
      <c r="Y8" s="51"/>
      <c r="Z8" s="51"/>
      <c r="AA8" s="6"/>
      <c r="AB8" s="51"/>
      <c r="AC8" s="51"/>
      <c r="AD8" s="51"/>
      <c r="AE8" s="51"/>
      <c r="AF8" s="6"/>
      <c r="AG8" s="6"/>
      <c r="AH8" s="42"/>
    </row>
    <row r="9" spans="1:48" s="43" customFormat="1" ht="15" customHeight="1">
      <c r="A9" s="41"/>
      <c r="B9" s="7" t="s">
        <v>64</v>
      </c>
      <c r="C9" s="50"/>
      <c r="D9" s="50"/>
      <c r="E9" s="11"/>
      <c r="F9" s="50"/>
      <c r="G9" s="50"/>
      <c r="H9" s="50"/>
      <c r="I9" s="50"/>
      <c r="J9" s="58"/>
      <c r="K9" s="51"/>
      <c r="L9" s="51"/>
      <c r="M9" s="51"/>
      <c r="N9" s="51"/>
      <c r="O9" s="51"/>
      <c r="P9" s="51"/>
      <c r="Q9" s="51"/>
      <c r="R9" s="51"/>
      <c r="S9" s="51"/>
      <c r="T9" s="51"/>
      <c r="U9" s="51"/>
      <c r="V9" s="51"/>
      <c r="W9" s="51"/>
      <c r="X9" s="51"/>
      <c r="Y9" s="51"/>
      <c r="Z9" s="51"/>
      <c r="AA9" s="6"/>
      <c r="AB9" s="51"/>
      <c r="AC9" s="51"/>
      <c r="AD9" s="51"/>
      <c r="AE9" s="51"/>
      <c r="AF9" s="6"/>
      <c r="AG9" s="6"/>
      <c r="AH9" s="42"/>
    </row>
    <row r="10" spans="1:48" s="61" customFormat="1" ht="15" customHeight="1">
      <c r="A10" s="62"/>
      <c r="B10" s="48"/>
      <c r="C10" s="50"/>
      <c r="D10" s="183" t="s">
        <v>118</v>
      </c>
      <c r="E10" s="423" t="s">
        <v>152</v>
      </c>
      <c r="F10" s="423"/>
      <c r="G10" s="423"/>
      <c r="H10" s="423"/>
      <c r="I10" s="423"/>
      <c r="J10" s="423"/>
      <c r="K10" s="423"/>
      <c r="L10" s="423"/>
      <c r="M10" s="423"/>
      <c r="N10" s="423"/>
      <c r="O10" s="50"/>
      <c r="P10" s="183" t="s">
        <v>118</v>
      </c>
      <c r="Q10" s="523" t="s">
        <v>450</v>
      </c>
      <c r="R10" s="523"/>
      <c r="S10" s="523"/>
      <c r="T10" s="523"/>
      <c r="U10" s="198" t="s">
        <v>96</v>
      </c>
      <c r="V10" s="564" t="s">
        <v>451</v>
      </c>
      <c r="W10" s="564"/>
      <c r="X10" s="564"/>
      <c r="Y10" s="564"/>
      <c r="Z10" s="564"/>
      <c r="AA10" s="564"/>
      <c r="AB10" s="564"/>
      <c r="AC10" s="564"/>
      <c r="AD10" s="564"/>
      <c r="AE10" s="564"/>
      <c r="AF10" s="564"/>
      <c r="AG10" s="122" t="s">
        <v>100</v>
      </c>
      <c r="AH10" s="63"/>
      <c r="AJ10" s="61" t="str">
        <f>IF(OR(D10="■",P10="■"),"■","□")</f>
        <v>□</v>
      </c>
      <c r="AK10" s="179" t="s">
        <v>438</v>
      </c>
    </row>
    <row r="11" spans="1:48" s="61" customFormat="1" ht="15" customHeight="1">
      <c r="A11" s="62"/>
      <c r="B11" s="48"/>
      <c r="C11" s="50"/>
      <c r="D11" s="50"/>
      <c r="E11" s="59" t="s">
        <v>96</v>
      </c>
      <c r="F11" s="522" t="s">
        <v>154</v>
      </c>
      <c r="G11" s="522"/>
      <c r="H11" s="522"/>
      <c r="I11" s="522"/>
      <c r="J11" s="6" t="s">
        <v>153</v>
      </c>
      <c r="K11" s="636"/>
      <c r="L11" s="636"/>
      <c r="M11" s="636"/>
      <c r="N11" s="50" t="s">
        <v>142</v>
      </c>
      <c r="O11" s="50" t="s">
        <v>100</v>
      </c>
      <c r="P11" s="50"/>
      <c r="Q11" s="50"/>
      <c r="R11" s="50"/>
      <c r="S11" s="50"/>
      <c r="T11" s="50"/>
      <c r="U11" s="50"/>
      <c r="V11" s="50"/>
      <c r="W11" s="50"/>
      <c r="X11" s="50"/>
      <c r="Y11" s="50"/>
      <c r="Z11" s="50"/>
      <c r="AA11" s="50"/>
      <c r="AB11" s="50"/>
      <c r="AC11" s="50"/>
      <c r="AD11" s="50"/>
      <c r="AE11" s="50"/>
      <c r="AF11" s="50"/>
      <c r="AG11" s="50"/>
      <c r="AH11" s="63"/>
    </row>
    <row r="12" spans="1:48" s="43" customFormat="1" ht="15" customHeight="1">
      <c r="A12" s="41"/>
      <c r="B12" s="7" t="s">
        <v>452</v>
      </c>
      <c r="C12" s="50"/>
      <c r="D12" s="51"/>
      <c r="E12" s="11"/>
      <c r="F12" s="50"/>
      <c r="G12" s="50"/>
      <c r="H12" s="50"/>
      <c r="I12" s="50"/>
      <c r="J12" s="58"/>
      <c r="K12" s="51"/>
      <c r="L12" s="51"/>
      <c r="M12" s="51"/>
      <c r="N12" s="51"/>
      <c r="O12" s="51"/>
      <c r="P12" s="51"/>
      <c r="Q12" s="51"/>
      <c r="R12" s="51"/>
      <c r="S12" s="51"/>
      <c r="T12" s="51"/>
      <c r="U12" s="51"/>
      <c r="V12" s="51"/>
      <c r="W12" s="51"/>
      <c r="X12" s="51"/>
      <c r="Y12" s="51"/>
      <c r="Z12" s="51"/>
      <c r="AA12" s="6"/>
      <c r="AB12" s="51"/>
      <c r="AC12" s="51"/>
      <c r="AD12" s="51"/>
      <c r="AE12" s="51"/>
      <c r="AF12" s="6"/>
      <c r="AG12" s="6"/>
      <c r="AH12" s="42"/>
    </row>
    <row r="13" spans="1:48" s="61" customFormat="1" ht="15" customHeight="1">
      <c r="A13" s="62"/>
      <c r="B13" s="48"/>
      <c r="C13" s="50" t="s">
        <v>96</v>
      </c>
      <c r="D13" s="522" t="s">
        <v>155</v>
      </c>
      <c r="E13" s="522"/>
      <c r="F13" s="522"/>
      <c r="G13" s="522"/>
      <c r="H13" s="50" t="s">
        <v>153</v>
      </c>
      <c r="I13" s="564"/>
      <c r="J13" s="564"/>
      <c r="K13" s="564"/>
      <c r="L13" s="564"/>
      <c r="M13" s="564"/>
      <c r="N13" s="564"/>
      <c r="O13" s="564"/>
      <c r="P13" s="564"/>
      <c r="Q13" s="564"/>
      <c r="R13" s="564"/>
      <c r="S13" s="564"/>
      <c r="T13" s="564"/>
      <c r="U13" s="564"/>
      <c r="V13" s="564"/>
      <c r="W13" s="564"/>
      <c r="X13" s="564"/>
      <c r="Y13" s="564"/>
      <c r="Z13" s="564"/>
      <c r="AA13" s="564"/>
      <c r="AB13" s="564"/>
      <c r="AC13" s="564"/>
      <c r="AD13" s="50" t="s">
        <v>100</v>
      </c>
      <c r="AE13" s="50"/>
      <c r="AF13" s="50"/>
      <c r="AG13" s="50"/>
      <c r="AH13" s="63"/>
    </row>
    <row r="14" spans="1:48" ht="8.1" customHeight="1" thickBot="1">
      <c r="A14" s="31"/>
      <c r="B14" s="7"/>
      <c r="C14" s="47"/>
      <c r="D14" s="47"/>
      <c r="E14" s="47"/>
      <c r="F14" s="47"/>
      <c r="G14" s="47"/>
      <c r="H14" s="47"/>
      <c r="I14" s="47"/>
      <c r="J14" s="7"/>
      <c r="K14" s="7"/>
      <c r="L14" s="7"/>
      <c r="M14" s="7"/>
      <c r="N14" s="7"/>
      <c r="O14" s="7"/>
      <c r="P14" s="7"/>
      <c r="Q14" s="7"/>
      <c r="R14" s="7"/>
      <c r="S14" s="7"/>
      <c r="T14" s="7"/>
      <c r="U14" s="7"/>
      <c r="V14" s="7"/>
      <c r="W14" s="7"/>
      <c r="X14" s="7"/>
      <c r="Y14" s="7"/>
      <c r="Z14" s="7"/>
      <c r="AA14" s="7"/>
      <c r="AB14" s="7"/>
      <c r="AC14" s="7"/>
      <c r="AD14" s="7"/>
      <c r="AE14" s="7"/>
      <c r="AF14" s="7"/>
      <c r="AG14" s="7"/>
      <c r="AH14" s="32"/>
    </row>
    <row r="15" spans="1:48" s="43" customFormat="1" ht="15" customHeight="1" thickBot="1">
      <c r="A15" s="41"/>
      <c r="B15" s="7" t="s">
        <v>210</v>
      </c>
      <c r="C15" s="50"/>
      <c r="D15" s="51"/>
      <c r="E15" s="11"/>
      <c r="F15" s="50"/>
      <c r="G15" s="50"/>
      <c r="H15" s="50"/>
      <c r="I15" s="50"/>
      <c r="J15" s="58"/>
      <c r="K15" s="51" t="s">
        <v>16</v>
      </c>
      <c r="L15" s="633" t="str">
        <f>IF(④再エネ・証書調達!Q42="-","",④再エネ・証書調達!Q42)</f>
        <v/>
      </c>
      <c r="M15" s="634"/>
      <c r="N15" s="634"/>
      <c r="O15" s="634"/>
      <c r="P15" s="635"/>
      <c r="Q15" s="7" t="s">
        <v>10</v>
      </c>
      <c r="R15" s="51"/>
      <c r="S15" s="51"/>
      <c r="T15" s="51"/>
      <c r="U15" s="51"/>
      <c r="V15" s="51"/>
      <c r="W15" s="51"/>
      <c r="X15" s="51"/>
      <c r="Y15" s="51"/>
      <c r="Z15" s="51"/>
      <c r="AA15" s="6"/>
      <c r="AB15" s="51"/>
      <c r="AC15" s="51"/>
      <c r="AD15" s="51"/>
      <c r="AE15" s="51"/>
      <c r="AF15" s="6"/>
      <c r="AG15" s="6"/>
      <c r="AH15" s="42"/>
    </row>
    <row r="16" spans="1:48" ht="8.1" customHeight="1">
      <c r="A16" s="31"/>
      <c r="B16" s="7"/>
      <c r="C16" s="47"/>
      <c r="D16" s="47"/>
      <c r="E16" s="47"/>
      <c r="F16" s="47"/>
      <c r="G16" s="47"/>
      <c r="H16" s="47"/>
      <c r="I16" s="47"/>
      <c r="J16" s="7"/>
      <c r="K16" s="7"/>
      <c r="L16" s="7"/>
      <c r="M16" s="7"/>
      <c r="N16" s="7"/>
      <c r="O16" s="7"/>
      <c r="P16" s="7"/>
      <c r="Q16" s="7"/>
      <c r="R16" s="7"/>
      <c r="S16" s="7"/>
      <c r="T16" s="7"/>
      <c r="U16" s="7"/>
      <c r="V16" s="7"/>
      <c r="W16" s="7"/>
      <c r="X16" s="7"/>
      <c r="Y16" s="7"/>
      <c r="Z16" s="7"/>
      <c r="AA16" s="7"/>
      <c r="AB16" s="7"/>
      <c r="AC16" s="7"/>
      <c r="AD16" s="7"/>
      <c r="AE16" s="7"/>
      <c r="AF16" s="7"/>
      <c r="AG16" s="7"/>
      <c r="AH16" s="32"/>
    </row>
    <row r="17" spans="1:34" s="43" customFormat="1" ht="15" customHeight="1">
      <c r="A17" s="41"/>
      <c r="B17" s="7" t="s">
        <v>65</v>
      </c>
      <c r="C17" s="50"/>
      <c r="D17" s="51"/>
      <c r="E17" s="11"/>
      <c r="F17" s="50"/>
      <c r="G17" s="50"/>
      <c r="H17" s="50"/>
      <c r="I17" s="50"/>
      <c r="J17" s="58"/>
      <c r="K17" s="51"/>
      <c r="L17" s="51"/>
      <c r="M17" s="51"/>
      <c r="N17" s="51"/>
      <c r="O17" s="51"/>
      <c r="P17" s="51"/>
      <c r="Q17" s="51"/>
      <c r="R17" s="51"/>
      <c r="S17" s="51"/>
      <c r="T17" s="51"/>
      <c r="U17" s="51"/>
      <c r="V17" s="51"/>
      <c r="W17" s="51"/>
      <c r="X17" s="51"/>
      <c r="Y17" s="51"/>
      <c r="Z17" s="51"/>
      <c r="AA17" s="6"/>
      <c r="AB17" s="51"/>
      <c r="AC17" s="51"/>
      <c r="AD17" s="51"/>
      <c r="AE17" s="51"/>
      <c r="AF17" s="6"/>
      <c r="AG17" s="6"/>
      <c r="AH17" s="42"/>
    </row>
    <row r="18" spans="1:34" s="43" customFormat="1" ht="15" customHeight="1" thickBot="1">
      <c r="A18" s="41"/>
      <c r="B18" s="7"/>
      <c r="C18" s="50" t="s">
        <v>159</v>
      </c>
      <c r="D18" s="51" t="s">
        <v>160</v>
      </c>
      <c r="E18" s="11"/>
      <c r="F18" s="50"/>
      <c r="G18" s="50"/>
      <c r="H18" s="50"/>
      <c r="I18" s="50"/>
      <c r="J18" s="58"/>
      <c r="K18" s="51"/>
      <c r="L18" s="51"/>
      <c r="M18" s="51"/>
      <c r="N18" s="51"/>
      <c r="O18" s="51"/>
      <c r="P18" s="51"/>
      <c r="Q18" s="51"/>
      <c r="R18" s="51"/>
      <c r="S18" s="51"/>
      <c r="T18" s="51"/>
      <c r="U18" s="51"/>
      <c r="V18" s="51"/>
      <c r="W18" s="51"/>
      <c r="X18" s="51"/>
      <c r="Y18" s="51"/>
      <c r="Z18" s="51"/>
      <c r="AA18" s="6"/>
      <c r="AB18" s="51"/>
      <c r="AC18" s="51"/>
      <c r="AD18" s="51"/>
      <c r="AE18" s="51"/>
      <c r="AF18" s="6"/>
      <c r="AG18" s="6"/>
      <c r="AH18" s="42"/>
    </row>
    <row r="19" spans="1:34" s="43" customFormat="1" ht="30" customHeight="1" thickBot="1">
      <c r="A19" s="41"/>
      <c r="B19" s="287" t="s">
        <v>163</v>
      </c>
      <c r="C19" s="288"/>
      <c r="D19" s="288"/>
      <c r="E19" s="288"/>
      <c r="F19" s="288"/>
      <c r="G19" s="288"/>
      <c r="H19" s="288"/>
      <c r="I19" s="429" t="s">
        <v>157</v>
      </c>
      <c r="J19" s="429"/>
      <c r="K19" s="429"/>
      <c r="L19" s="429"/>
      <c r="M19" s="429"/>
      <c r="N19" s="429"/>
      <c r="O19" s="429"/>
      <c r="P19" s="429"/>
      <c r="Q19" s="228" t="s">
        <v>164</v>
      </c>
      <c r="R19" s="228"/>
      <c r="S19" s="228"/>
      <c r="T19" s="228"/>
      <c r="U19" s="228"/>
      <c r="V19" s="228" t="s">
        <v>158</v>
      </c>
      <c r="W19" s="228"/>
      <c r="X19" s="228"/>
      <c r="Y19" s="228"/>
      <c r="Z19" s="228"/>
      <c r="AA19" s="228"/>
      <c r="AB19" s="228" t="s">
        <v>156</v>
      </c>
      <c r="AC19" s="228"/>
      <c r="AD19" s="228"/>
      <c r="AE19" s="228"/>
      <c r="AF19" s="228"/>
      <c r="AG19" s="245"/>
      <c r="AH19" s="42"/>
    </row>
    <row r="20" spans="1:34" s="43" customFormat="1" ht="15" customHeight="1">
      <c r="A20" s="41"/>
      <c r="B20" s="632"/>
      <c r="C20" s="607"/>
      <c r="D20" s="607"/>
      <c r="E20" s="607"/>
      <c r="F20" s="607"/>
      <c r="G20" s="607"/>
      <c r="H20" s="607"/>
      <c r="I20" s="506"/>
      <c r="J20" s="506"/>
      <c r="K20" s="506"/>
      <c r="L20" s="506"/>
      <c r="M20" s="506"/>
      <c r="N20" s="506"/>
      <c r="O20" s="506"/>
      <c r="P20" s="506"/>
      <c r="Q20" s="627"/>
      <c r="R20" s="627"/>
      <c r="S20" s="627"/>
      <c r="T20" s="627"/>
      <c r="U20" s="627"/>
      <c r="V20" s="570"/>
      <c r="W20" s="570"/>
      <c r="X20" s="570"/>
      <c r="Y20" s="570"/>
      <c r="Z20" s="570"/>
      <c r="AA20" s="570"/>
      <c r="AB20" s="560" t="str">
        <f>IF(ROUNDDOWN(V20/1000,0)=0,"",ROUNDDOWN(V20/1000,0))</f>
        <v/>
      </c>
      <c r="AC20" s="560"/>
      <c r="AD20" s="560"/>
      <c r="AE20" s="560"/>
      <c r="AF20" s="560"/>
      <c r="AG20" s="561"/>
      <c r="AH20" s="42"/>
    </row>
    <row r="21" spans="1:34" s="43" customFormat="1" ht="15" customHeight="1">
      <c r="A21" s="41"/>
      <c r="B21" s="619"/>
      <c r="C21" s="599"/>
      <c r="D21" s="599"/>
      <c r="E21" s="599"/>
      <c r="F21" s="599"/>
      <c r="G21" s="599"/>
      <c r="H21" s="599"/>
      <c r="I21" s="509"/>
      <c r="J21" s="509"/>
      <c r="K21" s="509"/>
      <c r="L21" s="509"/>
      <c r="M21" s="509"/>
      <c r="N21" s="509"/>
      <c r="O21" s="509"/>
      <c r="P21" s="509"/>
      <c r="Q21" s="617"/>
      <c r="R21" s="617"/>
      <c r="S21" s="617"/>
      <c r="T21" s="617"/>
      <c r="U21" s="617"/>
      <c r="V21" s="562"/>
      <c r="W21" s="562"/>
      <c r="X21" s="562"/>
      <c r="Y21" s="562"/>
      <c r="Z21" s="562"/>
      <c r="AA21" s="562"/>
      <c r="AB21" s="566" t="str">
        <f t="shared" ref="AB21:AB24" si="0">IF(ROUNDDOWN(V21/1000,0)=0,"",ROUNDDOWN(V21/1000,0))</f>
        <v/>
      </c>
      <c r="AC21" s="566"/>
      <c r="AD21" s="566"/>
      <c r="AE21" s="566"/>
      <c r="AF21" s="566"/>
      <c r="AG21" s="567"/>
      <c r="AH21" s="42"/>
    </row>
    <row r="22" spans="1:34" s="43" customFormat="1" ht="15" customHeight="1">
      <c r="A22" s="41"/>
      <c r="B22" s="619"/>
      <c r="C22" s="599"/>
      <c r="D22" s="599"/>
      <c r="E22" s="599"/>
      <c r="F22" s="599"/>
      <c r="G22" s="599"/>
      <c r="H22" s="599"/>
      <c r="I22" s="509"/>
      <c r="J22" s="509"/>
      <c r="K22" s="509"/>
      <c r="L22" s="509"/>
      <c r="M22" s="509"/>
      <c r="N22" s="509"/>
      <c r="O22" s="509"/>
      <c r="P22" s="509"/>
      <c r="Q22" s="617"/>
      <c r="R22" s="617"/>
      <c r="S22" s="617"/>
      <c r="T22" s="617"/>
      <c r="U22" s="617"/>
      <c r="V22" s="562"/>
      <c r="W22" s="562"/>
      <c r="X22" s="562"/>
      <c r="Y22" s="562"/>
      <c r="Z22" s="562"/>
      <c r="AA22" s="562"/>
      <c r="AB22" s="566" t="str">
        <f t="shared" si="0"/>
        <v/>
      </c>
      <c r="AC22" s="566"/>
      <c r="AD22" s="566"/>
      <c r="AE22" s="566"/>
      <c r="AF22" s="566"/>
      <c r="AG22" s="567"/>
      <c r="AH22" s="42"/>
    </row>
    <row r="23" spans="1:34" s="43" customFormat="1" ht="15" customHeight="1">
      <c r="A23" s="41"/>
      <c r="B23" s="619"/>
      <c r="C23" s="599"/>
      <c r="D23" s="599"/>
      <c r="E23" s="599"/>
      <c r="F23" s="599"/>
      <c r="G23" s="599"/>
      <c r="H23" s="599"/>
      <c r="I23" s="509"/>
      <c r="J23" s="509"/>
      <c r="K23" s="509"/>
      <c r="L23" s="509"/>
      <c r="M23" s="509"/>
      <c r="N23" s="509"/>
      <c r="O23" s="509"/>
      <c r="P23" s="509"/>
      <c r="Q23" s="617"/>
      <c r="R23" s="617"/>
      <c r="S23" s="617"/>
      <c r="T23" s="617"/>
      <c r="U23" s="617"/>
      <c r="V23" s="562"/>
      <c r="W23" s="562"/>
      <c r="X23" s="562"/>
      <c r="Y23" s="562"/>
      <c r="Z23" s="562"/>
      <c r="AA23" s="562"/>
      <c r="AB23" s="566" t="str">
        <f t="shared" si="0"/>
        <v/>
      </c>
      <c r="AC23" s="566"/>
      <c r="AD23" s="566"/>
      <c r="AE23" s="566"/>
      <c r="AF23" s="566"/>
      <c r="AG23" s="567"/>
      <c r="AH23" s="42"/>
    </row>
    <row r="24" spans="1:34" s="43" customFormat="1" ht="15" customHeight="1" thickBot="1">
      <c r="A24" s="41"/>
      <c r="B24" s="624"/>
      <c r="C24" s="602"/>
      <c r="D24" s="602"/>
      <c r="E24" s="602"/>
      <c r="F24" s="602"/>
      <c r="G24" s="602"/>
      <c r="H24" s="602"/>
      <c r="I24" s="508"/>
      <c r="J24" s="508"/>
      <c r="K24" s="508"/>
      <c r="L24" s="508"/>
      <c r="M24" s="508"/>
      <c r="N24" s="508"/>
      <c r="O24" s="508"/>
      <c r="P24" s="508"/>
      <c r="Q24" s="625"/>
      <c r="R24" s="625"/>
      <c r="S24" s="625"/>
      <c r="T24" s="625"/>
      <c r="U24" s="625"/>
      <c r="V24" s="573"/>
      <c r="W24" s="573"/>
      <c r="X24" s="573"/>
      <c r="Y24" s="573"/>
      <c r="Z24" s="573"/>
      <c r="AA24" s="573"/>
      <c r="AB24" s="554" t="str">
        <f t="shared" si="0"/>
        <v/>
      </c>
      <c r="AC24" s="554"/>
      <c r="AD24" s="554"/>
      <c r="AE24" s="554"/>
      <c r="AF24" s="554"/>
      <c r="AG24" s="555"/>
      <c r="AH24" s="42"/>
    </row>
    <row r="25" spans="1:34" s="43" customFormat="1" ht="15" customHeight="1" thickBot="1">
      <c r="A25" s="41"/>
      <c r="B25" s="208" t="s">
        <v>26</v>
      </c>
      <c r="C25" s="209"/>
      <c r="D25" s="209"/>
      <c r="E25" s="209"/>
      <c r="F25" s="209"/>
      <c r="G25" s="209"/>
      <c r="H25" s="209"/>
      <c r="I25" s="209"/>
      <c r="J25" s="209"/>
      <c r="K25" s="209"/>
      <c r="L25" s="209"/>
      <c r="M25" s="209"/>
      <c r="N25" s="209"/>
      <c r="O25" s="209"/>
      <c r="P25" s="209"/>
      <c r="Q25" s="209"/>
      <c r="R25" s="209"/>
      <c r="S25" s="209"/>
      <c r="T25" s="209"/>
      <c r="U25" s="209"/>
      <c r="V25" s="620">
        <f>SUM(V20:AA24)</f>
        <v>0</v>
      </c>
      <c r="W25" s="621"/>
      <c r="X25" s="621"/>
      <c r="Y25" s="621"/>
      <c r="Z25" s="621"/>
      <c r="AA25" s="621"/>
      <c r="AB25" s="554" t="str">
        <f>IF(SUM(AB20:AG24)=0,"",SUM(AB20:AG24))</f>
        <v/>
      </c>
      <c r="AC25" s="554"/>
      <c r="AD25" s="554"/>
      <c r="AE25" s="554"/>
      <c r="AF25" s="554"/>
      <c r="AG25" s="555"/>
      <c r="AH25" s="42"/>
    </row>
    <row r="26" spans="1:34" ht="8.1" customHeight="1">
      <c r="A26" s="31"/>
      <c r="B26" s="7"/>
      <c r="C26" s="47"/>
      <c r="D26" s="47"/>
      <c r="E26" s="47"/>
      <c r="F26" s="47"/>
      <c r="G26" s="47"/>
      <c r="H26" s="47"/>
      <c r="I26" s="47"/>
      <c r="J26" s="7"/>
      <c r="K26" s="7"/>
      <c r="L26" s="7"/>
      <c r="M26" s="7"/>
      <c r="N26" s="7"/>
      <c r="O26" s="7"/>
      <c r="P26" s="7"/>
      <c r="Q26" s="7"/>
      <c r="R26" s="7"/>
      <c r="S26" s="7"/>
      <c r="T26" s="7"/>
      <c r="U26" s="7"/>
      <c r="V26" s="7"/>
      <c r="W26" s="7"/>
      <c r="X26" s="7"/>
      <c r="Y26" s="7"/>
      <c r="Z26" s="7"/>
      <c r="AA26" s="7"/>
      <c r="AB26" s="7"/>
      <c r="AC26" s="7"/>
      <c r="AD26" s="7"/>
      <c r="AE26" s="7"/>
      <c r="AF26" s="7"/>
      <c r="AG26" s="7"/>
      <c r="AH26" s="32"/>
    </row>
    <row r="27" spans="1:34" s="43" customFormat="1" ht="15" customHeight="1">
      <c r="A27" s="41"/>
      <c r="B27" s="7"/>
      <c r="C27" s="50"/>
      <c r="D27" s="50"/>
      <c r="E27" s="11"/>
      <c r="F27" s="50"/>
      <c r="G27" s="50"/>
      <c r="H27" s="50"/>
      <c r="I27" s="50"/>
      <c r="J27" s="58"/>
      <c r="K27" s="51"/>
      <c r="L27" s="51"/>
      <c r="M27" s="51"/>
      <c r="N27" s="51"/>
      <c r="O27" s="51"/>
      <c r="P27" s="51"/>
      <c r="Q27" s="51"/>
      <c r="R27" s="51"/>
      <c r="S27" s="51"/>
      <c r="T27" s="51"/>
      <c r="U27" s="51"/>
      <c r="V27" s="51"/>
      <c r="W27" s="51"/>
      <c r="X27" s="51"/>
      <c r="Y27" s="51"/>
      <c r="Z27" s="51"/>
      <c r="AA27" s="6"/>
      <c r="AB27" s="51"/>
      <c r="AC27" s="51"/>
      <c r="AD27" s="51"/>
      <c r="AE27" s="51"/>
      <c r="AF27" s="6"/>
      <c r="AG27" s="6"/>
      <c r="AH27" s="42"/>
    </row>
    <row r="28" spans="1:34" s="43" customFormat="1" ht="15" customHeight="1">
      <c r="A28" s="41"/>
      <c r="B28" s="7"/>
      <c r="C28" s="50"/>
      <c r="D28" s="50"/>
      <c r="E28" s="11"/>
      <c r="F28" s="50"/>
      <c r="G28" s="50"/>
      <c r="H28" s="50"/>
      <c r="I28" s="50"/>
      <c r="J28" s="58"/>
      <c r="K28" s="51"/>
      <c r="L28" s="51"/>
      <c r="M28" s="51"/>
      <c r="N28" s="51"/>
      <c r="O28" s="51"/>
      <c r="P28" s="51"/>
      <c r="Q28" s="51"/>
      <c r="R28" s="51"/>
      <c r="S28" s="51"/>
      <c r="T28" s="51"/>
      <c r="U28" s="51"/>
      <c r="V28" s="51"/>
      <c r="W28" s="51"/>
      <c r="X28" s="51"/>
      <c r="Y28" s="51"/>
      <c r="Z28" s="51"/>
      <c r="AA28" s="6"/>
      <c r="AB28" s="51"/>
      <c r="AC28" s="51"/>
      <c r="AD28" s="51"/>
      <c r="AE28" s="51"/>
      <c r="AF28" s="6"/>
      <c r="AG28" s="6"/>
      <c r="AH28" s="42"/>
    </row>
    <row r="29" spans="1:34" s="43" customFormat="1" ht="15" customHeight="1">
      <c r="A29" s="41"/>
      <c r="B29" s="7"/>
      <c r="C29" s="50" t="s">
        <v>159</v>
      </c>
      <c r="D29" s="51" t="s">
        <v>161</v>
      </c>
      <c r="E29" s="11"/>
      <c r="F29" s="50"/>
      <c r="G29" s="50"/>
      <c r="H29" s="50"/>
      <c r="I29" s="50"/>
      <c r="J29" s="58"/>
      <c r="K29" s="51"/>
      <c r="L29" s="51"/>
      <c r="M29" s="51"/>
      <c r="N29" s="51"/>
      <c r="O29" s="51"/>
      <c r="P29" s="51"/>
      <c r="Q29" s="51"/>
      <c r="R29" s="51"/>
      <c r="S29" s="51"/>
      <c r="T29" s="51"/>
      <c r="U29" s="51"/>
      <c r="V29" s="51"/>
      <c r="W29" s="51"/>
      <c r="X29" s="51"/>
      <c r="Y29" s="51"/>
      <c r="Z29" s="51"/>
      <c r="AA29" s="6"/>
      <c r="AB29" s="51"/>
      <c r="AC29" s="51"/>
      <c r="AD29" s="51"/>
      <c r="AE29" s="51"/>
      <c r="AF29" s="6"/>
      <c r="AG29" s="6"/>
      <c r="AH29" s="42"/>
    </row>
    <row r="30" spans="1:34" s="43" customFormat="1" ht="15" customHeight="1" thickBot="1">
      <c r="A30" s="41"/>
      <c r="B30" s="7"/>
      <c r="C30" s="50"/>
      <c r="D30" s="523" t="s">
        <v>162</v>
      </c>
      <c r="E30" s="523"/>
      <c r="F30" s="523"/>
      <c r="G30" s="523"/>
      <c r="H30" s="523"/>
      <c r="I30" s="631" t="str">
        <f>IF(Z6=0,"",Z6)</f>
        <v/>
      </c>
      <c r="J30" s="631"/>
      <c r="K30" s="631"/>
      <c r="L30" s="50" t="s">
        <v>142</v>
      </c>
      <c r="M30" s="50" t="s">
        <v>100</v>
      </c>
      <c r="N30" s="51"/>
      <c r="O30" s="51"/>
      <c r="P30" s="51"/>
      <c r="Q30" s="51"/>
      <c r="R30" s="51"/>
      <c r="S30" s="51"/>
      <c r="T30" s="51"/>
      <c r="U30" s="51"/>
      <c r="V30" s="51"/>
      <c r="W30" s="51"/>
      <c r="X30" s="51"/>
      <c r="Y30" s="51"/>
      <c r="Z30" s="51"/>
      <c r="AA30" s="6"/>
      <c r="AB30" s="51"/>
      <c r="AC30" s="51"/>
      <c r="AD30" s="51"/>
      <c r="AE30" s="51"/>
      <c r="AF30" s="6"/>
      <c r="AG30" s="6"/>
      <c r="AH30" s="42"/>
    </row>
    <row r="31" spans="1:34" s="43" customFormat="1" ht="30" customHeight="1" thickBot="1">
      <c r="A31" s="41"/>
      <c r="B31" s="287" t="s">
        <v>163</v>
      </c>
      <c r="C31" s="288"/>
      <c r="D31" s="288"/>
      <c r="E31" s="288"/>
      <c r="F31" s="288"/>
      <c r="G31" s="288"/>
      <c r="H31" s="288"/>
      <c r="I31" s="429" t="s">
        <v>157</v>
      </c>
      <c r="J31" s="429"/>
      <c r="K31" s="429"/>
      <c r="L31" s="429"/>
      <c r="M31" s="429"/>
      <c r="N31" s="429"/>
      <c r="O31" s="429"/>
      <c r="P31" s="429"/>
      <c r="Q31" s="228" t="s">
        <v>164</v>
      </c>
      <c r="R31" s="228"/>
      <c r="S31" s="228"/>
      <c r="T31" s="228"/>
      <c r="U31" s="228"/>
      <c r="V31" s="228" t="s">
        <v>158</v>
      </c>
      <c r="W31" s="228"/>
      <c r="X31" s="228"/>
      <c r="Y31" s="228"/>
      <c r="Z31" s="228"/>
      <c r="AA31" s="228"/>
      <c r="AB31" s="228" t="s">
        <v>156</v>
      </c>
      <c r="AC31" s="228"/>
      <c r="AD31" s="228"/>
      <c r="AE31" s="228"/>
      <c r="AF31" s="228"/>
      <c r="AG31" s="245"/>
      <c r="AH31" s="42"/>
    </row>
    <row r="32" spans="1:34" s="43" customFormat="1" ht="15" customHeight="1">
      <c r="A32" s="41"/>
      <c r="B32" s="632"/>
      <c r="C32" s="607"/>
      <c r="D32" s="607"/>
      <c r="E32" s="607"/>
      <c r="F32" s="607"/>
      <c r="G32" s="607"/>
      <c r="H32" s="607"/>
      <c r="I32" s="506"/>
      <c r="J32" s="506"/>
      <c r="K32" s="506"/>
      <c r="L32" s="506"/>
      <c r="M32" s="506"/>
      <c r="N32" s="506"/>
      <c r="O32" s="506"/>
      <c r="P32" s="506"/>
      <c r="Q32" s="627"/>
      <c r="R32" s="627"/>
      <c r="S32" s="627"/>
      <c r="T32" s="627"/>
      <c r="U32" s="627"/>
      <c r="V32" s="628"/>
      <c r="W32" s="628"/>
      <c r="X32" s="628"/>
      <c r="Y32" s="628"/>
      <c r="Z32" s="628"/>
      <c r="AA32" s="628"/>
      <c r="AB32" s="629" t="str">
        <f>IF(ROUNDDOWN(V32/1000,0)=0,"",ROUNDDOWN(V32/1000,0))</f>
        <v/>
      </c>
      <c r="AC32" s="629"/>
      <c r="AD32" s="629"/>
      <c r="AE32" s="629"/>
      <c r="AF32" s="629"/>
      <c r="AG32" s="630"/>
      <c r="AH32" s="42"/>
    </row>
    <row r="33" spans="1:34" s="43" customFormat="1" ht="15" customHeight="1">
      <c r="A33" s="41"/>
      <c r="B33" s="619"/>
      <c r="C33" s="599"/>
      <c r="D33" s="599"/>
      <c r="E33" s="599"/>
      <c r="F33" s="599"/>
      <c r="G33" s="599"/>
      <c r="H33" s="599"/>
      <c r="I33" s="509"/>
      <c r="J33" s="509"/>
      <c r="K33" s="509"/>
      <c r="L33" s="509"/>
      <c r="M33" s="509"/>
      <c r="N33" s="509"/>
      <c r="O33" s="509"/>
      <c r="P33" s="509"/>
      <c r="Q33" s="617"/>
      <c r="R33" s="617"/>
      <c r="S33" s="617"/>
      <c r="T33" s="617"/>
      <c r="U33" s="617"/>
      <c r="V33" s="618"/>
      <c r="W33" s="618"/>
      <c r="X33" s="618"/>
      <c r="Y33" s="618"/>
      <c r="Z33" s="618"/>
      <c r="AA33" s="618"/>
      <c r="AB33" s="458" t="str">
        <f t="shared" ref="AB33:AB36" si="1">IF(ROUNDDOWN(V33/1000,0)=0,"",ROUNDDOWN(V33/1000,0))</f>
        <v/>
      </c>
      <c r="AC33" s="458"/>
      <c r="AD33" s="458"/>
      <c r="AE33" s="458"/>
      <c r="AF33" s="458"/>
      <c r="AG33" s="459"/>
      <c r="AH33" s="42"/>
    </row>
    <row r="34" spans="1:34" s="43" customFormat="1" ht="15" customHeight="1">
      <c r="A34" s="41"/>
      <c r="B34" s="619"/>
      <c r="C34" s="599"/>
      <c r="D34" s="599"/>
      <c r="E34" s="599"/>
      <c r="F34" s="599"/>
      <c r="G34" s="599"/>
      <c r="H34" s="599"/>
      <c r="I34" s="509"/>
      <c r="J34" s="509"/>
      <c r="K34" s="509"/>
      <c r="L34" s="509"/>
      <c r="M34" s="509"/>
      <c r="N34" s="509"/>
      <c r="O34" s="509"/>
      <c r="P34" s="509"/>
      <c r="Q34" s="617"/>
      <c r="R34" s="617"/>
      <c r="S34" s="617"/>
      <c r="T34" s="617"/>
      <c r="U34" s="617"/>
      <c r="V34" s="618"/>
      <c r="W34" s="618"/>
      <c r="X34" s="618"/>
      <c r="Y34" s="618"/>
      <c r="Z34" s="618"/>
      <c r="AA34" s="618"/>
      <c r="AB34" s="458" t="str">
        <f t="shared" si="1"/>
        <v/>
      </c>
      <c r="AC34" s="458"/>
      <c r="AD34" s="458"/>
      <c r="AE34" s="458"/>
      <c r="AF34" s="458"/>
      <c r="AG34" s="459"/>
      <c r="AH34" s="42"/>
    </row>
    <row r="35" spans="1:34" s="43" customFormat="1" ht="15" customHeight="1">
      <c r="A35" s="41"/>
      <c r="B35" s="619"/>
      <c r="C35" s="599"/>
      <c r="D35" s="599"/>
      <c r="E35" s="599"/>
      <c r="F35" s="599"/>
      <c r="G35" s="599"/>
      <c r="H35" s="599"/>
      <c r="I35" s="509"/>
      <c r="J35" s="509"/>
      <c r="K35" s="509"/>
      <c r="L35" s="509"/>
      <c r="M35" s="509"/>
      <c r="N35" s="509"/>
      <c r="O35" s="509"/>
      <c r="P35" s="509"/>
      <c r="Q35" s="617"/>
      <c r="R35" s="617"/>
      <c r="S35" s="617"/>
      <c r="T35" s="617"/>
      <c r="U35" s="617"/>
      <c r="V35" s="618"/>
      <c r="W35" s="618"/>
      <c r="X35" s="618"/>
      <c r="Y35" s="618"/>
      <c r="Z35" s="618"/>
      <c r="AA35" s="618"/>
      <c r="AB35" s="458" t="str">
        <f t="shared" si="1"/>
        <v/>
      </c>
      <c r="AC35" s="458"/>
      <c r="AD35" s="458"/>
      <c r="AE35" s="458"/>
      <c r="AF35" s="458"/>
      <c r="AG35" s="459"/>
      <c r="AH35" s="42"/>
    </row>
    <row r="36" spans="1:34" s="43" customFormat="1" ht="15" customHeight="1" thickBot="1">
      <c r="A36" s="41"/>
      <c r="B36" s="624"/>
      <c r="C36" s="602"/>
      <c r="D36" s="602"/>
      <c r="E36" s="602"/>
      <c r="F36" s="602"/>
      <c r="G36" s="602"/>
      <c r="H36" s="602"/>
      <c r="I36" s="508"/>
      <c r="J36" s="508"/>
      <c r="K36" s="508"/>
      <c r="L36" s="508"/>
      <c r="M36" s="508"/>
      <c r="N36" s="508"/>
      <c r="O36" s="508"/>
      <c r="P36" s="508"/>
      <c r="Q36" s="625"/>
      <c r="R36" s="625"/>
      <c r="S36" s="625"/>
      <c r="T36" s="625"/>
      <c r="U36" s="625"/>
      <c r="V36" s="626"/>
      <c r="W36" s="626"/>
      <c r="X36" s="626"/>
      <c r="Y36" s="626"/>
      <c r="Z36" s="626"/>
      <c r="AA36" s="626"/>
      <c r="AB36" s="622" t="str">
        <f t="shared" si="1"/>
        <v/>
      </c>
      <c r="AC36" s="622"/>
      <c r="AD36" s="622"/>
      <c r="AE36" s="622"/>
      <c r="AF36" s="622"/>
      <c r="AG36" s="623"/>
      <c r="AH36" s="42"/>
    </row>
    <row r="37" spans="1:34" s="43" customFormat="1" ht="15" customHeight="1" thickBot="1">
      <c r="A37" s="41"/>
      <c r="B37" s="208" t="s">
        <v>26</v>
      </c>
      <c r="C37" s="209"/>
      <c r="D37" s="209"/>
      <c r="E37" s="209"/>
      <c r="F37" s="209"/>
      <c r="G37" s="209"/>
      <c r="H37" s="209"/>
      <c r="I37" s="209"/>
      <c r="J37" s="209"/>
      <c r="K37" s="209"/>
      <c r="L37" s="209"/>
      <c r="M37" s="209"/>
      <c r="N37" s="209"/>
      <c r="O37" s="209"/>
      <c r="P37" s="209"/>
      <c r="Q37" s="209"/>
      <c r="R37" s="209"/>
      <c r="S37" s="209"/>
      <c r="T37" s="209"/>
      <c r="U37" s="209"/>
      <c r="V37" s="620">
        <f>SUM(V32:AA36)</f>
        <v>0</v>
      </c>
      <c r="W37" s="621"/>
      <c r="X37" s="621"/>
      <c r="Y37" s="621"/>
      <c r="Z37" s="621"/>
      <c r="AA37" s="621"/>
      <c r="AB37" s="622" t="str">
        <f>IF(SUM(AB32:AG36)=0,"",SUM(AB32:AG36))</f>
        <v/>
      </c>
      <c r="AC37" s="622"/>
      <c r="AD37" s="622"/>
      <c r="AE37" s="622"/>
      <c r="AF37" s="622"/>
      <c r="AG37" s="623"/>
      <c r="AH37" s="42"/>
    </row>
    <row r="38" spans="1:34" s="43" customFormat="1" ht="15" customHeight="1">
      <c r="A38" s="41"/>
      <c r="B38" s="7"/>
      <c r="C38" s="50"/>
      <c r="D38" s="50"/>
      <c r="E38" s="11"/>
      <c r="F38" s="50"/>
      <c r="G38" s="50"/>
      <c r="H38" s="50"/>
      <c r="I38" s="50"/>
      <c r="J38" s="58"/>
      <c r="K38" s="51"/>
      <c r="L38" s="51"/>
      <c r="M38" s="51"/>
      <c r="N38" s="51"/>
      <c r="O38" s="51"/>
      <c r="P38" s="51"/>
      <c r="Q38" s="51"/>
      <c r="R38" s="51"/>
      <c r="S38" s="51"/>
      <c r="T38" s="51"/>
      <c r="U38" s="51"/>
      <c r="V38" s="51"/>
      <c r="W38" s="51"/>
      <c r="X38" s="51"/>
      <c r="Y38" s="51"/>
      <c r="Z38" s="51"/>
      <c r="AA38" s="6"/>
      <c r="AB38" s="51"/>
      <c r="AC38" s="51"/>
      <c r="AD38" s="51"/>
      <c r="AE38" s="51"/>
      <c r="AF38" s="6"/>
      <c r="AG38" s="6"/>
      <c r="AH38" s="42"/>
    </row>
    <row r="39" spans="1:34" s="43" customFormat="1" ht="15" customHeight="1">
      <c r="A39" s="41"/>
      <c r="B39" s="7"/>
      <c r="C39" s="50"/>
      <c r="D39" s="50"/>
      <c r="E39" s="11"/>
      <c r="F39" s="50"/>
      <c r="G39" s="50"/>
      <c r="H39" s="50"/>
      <c r="I39" s="50"/>
      <c r="J39" s="58"/>
      <c r="K39" s="51"/>
      <c r="L39" s="51"/>
      <c r="M39" s="51"/>
      <c r="N39" s="51"/>
      <c r="O39" s="51"/>
      <c r="P39" s="51"/>
      <c r="Q39" s="51"/>
      <c r="R39" s="51"/>
      <c r="S39" s="51"/>
      <c r="T39" s="51"/>
      <c r="U39" s="51"/>
      <c r="V39" s="51"/>
      <c r="W39" s="51"/>
      <c r="X39" s="51"/>
      <c r="Y39" s="51"/>
      <c r="Z39" s="51"/>
      <c r="AA39" s="6"/>
      <c r="AB39" s="51"/>
      <c r="AC39" s="51"/>
      <c r="AD39" s="51"/>
      <c r="AE39" s="51"/>
      <c r="AF39" s="6"/>
      <c r="AG39" s="6"/>
      <c r="AH39" s="42"/>
    </row>
    <row r="40" spans="1:34" s="43" customFormat="1" ht="15" customHeight="1">
      <c r="A40" s="41"/>
      <c r="B40" s="7"/>
      <c r="C40" s="50"/>
      <c r="D40" s="50"/>
      <c r="E40" s="11"/>
      <c r="F40" s="50"/>
      <c r="G40" s="50"/>
      <c r="H40" s="50"/>
      <c r="I40" s="50"/>
      <c r="J40" s="58"/>
      <c r="K40" s="51"/>
      <c r="L40" s="51"/>
      <c r="M40" s="51"/>
      <c r="N40" s="51"/>
      <c r="O40" s="51"/>
      <c r="P40" s="51"/>
      <c r="Q40" s="51"/>
      <c r="R40" s="51"/>
      <c r="S40" s="51"/>
      <c r="T40" s="51"/>
      <c r="U40" s="51"/>
      <c r="V40" s="51"/>
      <c r="W40" s="51"/>
      <c r="X40" s="51"/>
      <c r="Y40" s="51"/>
      <c r="Z40" s="51"/>
      <c r="AA40" s="6"/>
      <c r="AB40" s="51"/>
      <c r="AC40" s="51"/>
      <c r="AD40" s="51"/>
      <c r="AE40" s="51"/>
      <c r="AF40" s="6"/>
      <c r="AG40" s="6"/>
      <c r="AH40" s="42"/>
    </row>
    <row r="41" spans="1:34" ht="8.1" customHeight="1">
      <c r="A41" s="34"/>
      <c r="B41" s="13"/>
      <c r="C41" s="65"/>
      <c r="D41" s="65"/>
      <c r="E41" s="65"/>
      <c r="F41" s="65"/>
      <c r="G41" s="65"/>
      <c r="H41" s="65"/>
      <c r="I41" s="65"/>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35"/>
    </row>
    <row r="42" spans="1:34">
      <c r="A42" s="120" t="s">
        <v>319</v>
      </c>
      <c r="B42" s="72"/>
      <c r="C42" s="68"/>
      <c r="D42" s="69"/>
      <c r="E42" s="69"/>
      <c r="F42" s="69"/>
      <c r="G42" s="69"/>
      <c r="H42" s="69"/>
      <c r="I42" s="69"/>
      <c r="J42" s="69"/>
    </row>
    <row r="43" spans="1:34">
      <c r="A43" s="121" t="s">
        <v>345</v>
      </c>
      <c r="B43" s="72"/>
      <c r="C43" s="43"/>
    </row>
    <row r="44" spans="1:34">
      <c r="A44" s="120" t="s">
        <v>343</v>
      </c>
      <c r="B44" s="72"/>
      <c r="C44" s="68"/>
      <c r="D44" s="69"/>
      <c r="E44" s="69"/>
      <c r="F44" s="69"/>
      <c r="G44" s="69"/>
      <c r="H44" s="69"/>
      <c r="I44" s="69"/>
      <c r="J44" s="69"/>
    </row>
    <row r="45" spans="1:34">
      <c r="A45" s="120" t="s">
        <v>344</v>
      </c>
      <c r="B45" s="72"/>
      <c r="C45" s="68"/>
      <c r="D45" s="69"/>
      <c r="E45" s="69"/>
      <c r="F45" s="69"/>
      <c r="G45" s="69"/>
      <c r="H45" s="69"/>
      <c r="I45" s="69"/>
      <c r="J45" s="69"/>
    </row>
    <row r="46" spans="1:34">
      <c r="A46" s="120" t="s">
        <v>69</v>
      </c>
      <c r="B46" s="72"/>
    </row>
    <row r="47" spans="1:34">
      <c r="A47" s="66"/>
      <c r="B47" s="72"/>
    </row>
    <row r="48" spans="1:34">
      <c r="A48" s="66"/>
      <c r="B48" s="72"/>
    </row>
    <row r="49" spans="1:2">
      <c r="A49" s="66"/>
      <c r="B49" s="72"/>
    </row>
    <row r="50" spans="1:2">
      <c r="A50" s="66"/>
      <c r="B50" s="72"/>
    </row>
    <row r="51" spans="1:2">
      <c r="A51" s="66"/>
      <c r="B51" s="72"/>
    </row>
    <row r="52" spans="1:2">
      <c r="A52" s="66"/>
      <c r="B52" s="72"/>
    </row>
    <row r="53" spans="1:2">
      <c r="A53" s="66"/>
      <c r="B53" s="72"/>
    </row>
    <row r="54" spans="1:2">
      <c r="A54" s="66"/>
      <c r="B54" s="72"/>
    </row>
  </sheetData>
  <sheetProtection password="C290" sheet="1" objects="1" scenarios="1"/>
  <mergeCells count="86">
    <mergeCell ref="A1:AH1"/>
    <mergeCell ref="L15:P15"/>
    <mergeCell ref="E6:I6"/>
    <mergeCell ref="E10:N10"/>
    <mergeCell ref="F11:I11"/>
    <mergeCell ref="K11:M11"/>
    <mergeCell ref="D13:G13"/>
    <mergeCell ref="I13:AC13"/>
    <mergeCell ref="A2:AH2"/>
    <mergeCell ref="A3:AH3"/>
    <mergeCell ref="Z6:AB6"/>
    <mergeCell ref="L6:R6"/>
    <mergeCell ref="U6:Y6"/>
    <mergeCell ref="Q10:T10"/>
    <mergeCell ref="B20:H20"/>
    <mergeCell ref="B21:H21"/>
    <mergeCell ref="B23:H23"/>
    <mergeCell ref="B24:H24"/>
    <mergeCell ref="I19:P19"/>
    <mergeCell ref="I20:P20"/>
    <mergeCell ref="I21:P21"/>
    <mergeCell ref="I23:P23"/>
    <mergeCell ref="I24:P24"/>
    <mergeCell ref="B19:H19"/>
    <mergeCell ref="Q33:U33"/>
    <mergeCell ref="V33:AA33"/>
    <mergeCell ref="AB33:AG33"/>
    <mergeCell ref="AB22:AG22"/>
    <mergeCell ref="Q19:U19"/>
    <mergeCell ref="Q20:U20"/>
    <mergeCell ref="Q21:U21"/>
    <mergeCell ref="Q23:U23"/>
    <mergeCell ref="V19:AA19"/>
    <mergeCell ref="B25:U25"/>
    <mergeCell ref="Q24:U24"/>
    <mergeCell ref="Q31:U31"/>
    <mergeCell ref="V31:AA31"/>
    <mergeCell ref="AB31:AG31"/>
    <mergeCell ref="B32:H32"/>
    <mergeCell ref="I32:P32"/>
    <mergeCell ref="Q32:U32"/>
    <mergeCell ref="V32:AA32"/>
    <mergeCell ref="AB32:AG32"/>
    <mergeCell ref="I30:K30"/>
    <mergeCell ref="D30:H30"/>
    <mergeCell ref="B33:H33"/>
    <mergeCell ref="I33:P33"/>
    <mergeCell ref="B34:H34"/>
    <mergeCell ref="I34:P34"/>
    <mergeCell ref="B31:H31"/>
    <mergeCell ref="I31:P31"/>
    <mergeCell ref="V25:AA25"/>
    <mergeCell ref="AB25:AG25"/>
    <mergeCell ref="B22:H22"/>
    <mergeCell ref="I22:P22"/>
    <mergeCell ref="Q22:U22"/>
    <mergeCell ref="V22:AA22"/>
    <mergeCell ref="V37:AA37"/>
    <mergeCell ref="AB37:AG37"/>
    <mergeCell ref="B37:U37"/>
    <mergeCell ref="B36:H36"/>
    <mergeCell ref="I36:P36"/>
    <mergeCell ref="Q36:U36"/>
    <mergeCell ref="V36:AA36"/>
    <mergeCell ref="AB36:AG36"/>
    <mergeCell ref="Q34:U34"/>
    <mergeCell ref="V34:AA34"/>
    <mergeCell ref="AB34:AG34"/>
    <mergeCell ref="B35:H35"/>
    <mergeCell ref="I35:P35"/>
    <mergeCell ref="Q35:U35"/>
    <mergeCell ref="V35:AA35"/>
    <mergeCell ref="AB35:AG35"/>
    <mergeCell ref="V21:AA21"/>
    <mergeCell ref="V23:AA23"/>
    <mergeCell ref="V24:AA24"/>
    <mergeCell ref="AB20:AG20"/>
    <mergeCell ref="AB21:AG21"/>
    <mergeCell ref="AB23:AG23"/>
    <mergeCell ref="AB24:AG24"/>
    <mergeCell ref="AJ4:AT4"/>
    <mergeCell ref="AJ5:AT5"/>
    <mergeCell ref="AJ3:AT3"/>
    <mergeCell ref="AB19:AG19"/>
    <mergeCell ref="V20:AA20"/>
    <mergeCell ref="V10:AF10"/>
  </mergeCells>
  <phoneticPr fontId="1"/>
  <conditionalFormatting sqref="V25:AA25">
    <cfRule type="cellIs" dxfId="1" priority="2" operator="equal">
      <formula>0</formula>
    </cfRule>
  </conditionalFormatting>
  <conditionalFormatting sqref="V37:AA37">
    <cfRule type="cellIs" dxfId="0" priority="1" operator="equal">
      <formula>0</formula>
    </cfRule>
  </conditionalFormatting>
  <dataValidations count="4">
    <dataValidation type="list" allowBlank="1" showInputMessage="1" showErrorMessage="1" sqref="I32:P36 I20:P24">
      <formula1>"太陽光発電,風力発電,バイオマス発電,小水力発電,地熱発電,その他発電,非化石証書,グリーン電力証書,Ｊ－クレジット"</formula1>
    </dataValidation>
    <dataValidation type="list" allowBlank="1" showInputMessage="1" showErrorMessage="1" sqref="Q20:U24 Q32:U36">
      <formula1>"建築主,リース,屋根貸し,自営線供給,自己託送供給,PPA,証書調達"</formula1>
    </dataValidation>
    <dataValidation type="list" allowBlank="1" showInputMessage="1" showErrorMessage="1" sqref="B20:H24 B32:H36">
      <formula1>"敷地内設置,敷地外設置,再エネ小売電気調達,再エネ証書調達"</formula1>
    </dataValidation>
    <dataValidation type="list" allowBlank="1" showInputMessage="1" showErrorMessage="1" sqref="D6 K6 D8 D10 P10">
      <formula1>"■,□"</formula1>
    </dataValidation>
  </dataValidations>
  <printOptions horizontalCentered="1"/>
  <pageMargins left="0.35433070866141736" right="0.35433070866141736" top="0.55118110236220474" bottom="0.55118110236220474" header="0" footer="0"/>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使用上の注意等</vt:lpstr>
      <vt:lpstr>表紙</vt:lpstr>
      <vt:lpstr>①設置基準量算定</vt:lpstr>
      <vt:lpstr>②オンサイト設置</vt:lpstr>
      <vt:lpstr>③オフサイト設置</vt:lpstr>
      <vt:lpstr>④再エネ・証書調達</vt:lpstr>
      <vt:lpstr>⑤再エネ・証書調達</vt:lpstr>
      <vt:lpstr>⑥再エネ・証書調達</vt:lpstr>
      <vt:lpstr>⑦再エネ・証書調達</vt:lpstr>
      <vt:lpstr>①設置基準量算定!Print_Area</vt:lpstr>
      <vt:lpstr>②オンサイト設置!Print_Area</vt:lpstr>
      <vt:lpstr>③オフサイト設置!Print_Area</vt:lpstr>
      <vt:lpstr>④再エネ・証書調達!Print_Area</vt:lpstr>
      <vt:lpstr>⑤再エネ・証書調達!Print_Area</vt:lpstr>
      <vt:lpstr>⑥再エネ・証書調達!Print_Area</vt:lpstr>
      <vt:lpstr>⑦再エネ・証書調達!Print_Area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2025-04-16T04:42:48Z</dcterms:modified>
</cp:coreProperties>
</file>