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64D412A6-4411-4715-9B49-96CD67AE815F}" xr6:coauthVersionLast="47" xr6:coauthVersionMax="47" xr10:uidLastSave="{00000000-0000-0000-0000-000000000000}"/>
  <bookViews>
    <workbookView xWindow="-108" yWindow="-108" windowWidth="23256" windowHeight="13896" tabRatio="939" xr2:uid="{00000000-000D-0000-FFFF-FFFF00000000}"/>
  </bookViews>
  <sheets>
    <sheet name="使用上の注意等" sheetId="21" r:id="rId1"/>
    <sheet name="表紙" sheetId="12" r:id="rId2"/>
    <sheet name="①設置基準量算定" sheetId="13" r:id="rId3"/>
    <sheet name="②オンサイト設置" sheetId="14" r:id="rId4"/>
    <sheet name="③オフサイト設置" sheetId="15" r:id="rId5"/>
    <sheet name="④再エネ・証書調達" sheetId="16" r:id="rId6"/>
    <sheet name="⑤再エネ・証書調達" sheetId="17" r:id="rId7"/>
    <sheet name="⑥再エネ・証書調達" sheetId="18" r:id="rId8"/>
    <sheet name="⑦再エネ・証書調達" sheetId="19" r:id="rId9"/>
  </sheets>
  <definedNames>
    <definedName name="_xlnm.Print_Area" localSheetId="2">①設置基準量算定!$A$1:$AH$48</definedName>
    <definedName name="_xlnm.Print_Area" localSheetId="3">②オンサイト設置!$A$1:$AH$49</definedName>
    <definedName name="_xlnm.Print_Area" localSheetId="4">③オフサイト設置!$A$1:$AH$50</definedName>
    <definedName name="_xlnm.Print_Area" localSheetId="5">④再エネ・証書調達!$A$1:$AH$57</definedName>
    <definedName name="_xlnm.Print_Area" localSheetId="6">⑤再エネ・証書調達!$A$1:$AH$58</definedName>
    <definedName name="_xlnm.Print_Area" localSheetId="7">⑥再エネ・証書調達!$A$1:$AH$57</definedName>
    <definedName name="_xlnm.Print_Area" localSheetId="8">⑦再エネ・証書調達!$A$1:$AH$51</definedName>
    <definedName name="_xlnm.Print_Area" localSheetId="1">表紙!$A$1:$AH$49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4" i="17" l="1"/>
  <c r="AB25" i="17" s="1"/>
  <c r="AB9" i="13"/>
  <c r="L19" i="14" l="1"/>
  <c r="L18" i="14"/>
  <c r="L17" i="14"/>
  <c r="L16" i="14"/>
  <c r="L15" i="14"/>
  <c r="B39" i="12" l="1"/>
  <c r="I30" i="19"/>
  <c r="AE47" i="16"/>
  <c r="I19" i="17"/>
  <c r="I22" i="16"/>
  <c r="AJ10" i="19"/>
  <c r="AJ37" i="13"/>
  <c r="AR17" i="12"/>
  <c r="AN28" i="15"/>
  <c r="AR18" i="12" s="1"/>
  <c r="AK7" i="16"/>
  <c r="AJ6" i="12"/>
  <c r="AJ9" i="12"/>
  <c r="BG14" i="12" s="1"/>
  <c r="AK5" i="16"/>
  <c r="AE31" i="15"/>
  <c r="AE30" i="15"/>
  <c r="AE29" i="15"/>
  <c r="AE27" i="15"/>
  <c r="AJ15" i="15"/>
  <c r="AJ14" i="15"/>
  <c r="AY12" i="15" s="1"/>
  <c r="AJ13" i="15"/>
  <c r="L24" i="15"/>
  <c r="K30" i="12" s="1"/>
  <c r="L23" i="14"/>
  <c r="Q23" i="14" s="1"/>
  <c r="H17" i="16"/>
  <c r="H19" i="16" s="1"/>
  <c r="U9" i="14"/>
  <c r="AA4" i="13"/>
  <c r="AJ7" i="12"/>
  <c r="V37" i="19"/>
  <c r="V25" i="19"/>
  <c r="AB38" i="16"/>
  <c r="Q42" i="16" s="1"/>
  <c r="L15" i="19" s="1"/>
  <c r="AB36" i="19"/>
  <c r="AB35" i="19"/>
  <c r="AB34" i="19"/>
  <c r="AB33" i="19"/>
  <c r="AB32" i="19"/>
  <c r="AB37" i="19" s="1"/>
  <c r="AB24" i="19"/>
  <c r="AB23" i="19"/>
  <c r="AB22" i="19"/>
  <c r="AB21" i="19"/>
  <c r="AB20" i="19"/>
  <c r="AB25" i="19" s="1"/>
  <c r="AJ18" i="16"/>
  <c r="N17" i="18"/>
  <c r="N18" i="18" s="1"/>
  <c r="K26" i="18" s="1"/>
  <c r="N14" i="17"/>
  <c r="N15" i="17" s="1"/>
  <c r="K28" i="17" s="1"/>
  <c r="P36" i="12"/>
  <c r="Y43" i="12"/>
  <c r="Y44" i="12"/>
  <c r="AC44" i="12" s="1"/>
  <c r="L31" i="14"/>
  <c r="W31" i="14" s="1"/>
  <c r="L30" i="14"/>
  <c r="W30" i="14" s="1"/>
  <c r="L29" i="14"/>
  <c r="W29" i="14" s="1"/>
  <c r="L28" i="14"/>
  <c r="L32" i="14" s="1"/>
  <c r="K25" i="12" s="1"/>
  <c r="P25" i="12" s="1"/>
  <c r="K40" i="12"/>
  <c r="P40" i="12" s="1"/>
  <c r="K39" i="12"/>
  <c r="P39" i="12" s="1"/>
  <c r="B40" i="12"/>
  <c r="K36" i="12"/>
  <c r="AB23" i="18"/>
  <c r="B36" i="12"/>
  <c r="E39" i="16"/>
  <c r="AB39" i="16"/>
  <c r="AB24" i="18"/>
  <c r="U20" i="12"/>
  <c r="U19" i="12"/>
  <c r="Q32" i="14"/>
  <c r="E15" i="15"/>
  <c r="E20" i="15"/>
  <c r="E14" i="15"/>
  <c r="E19" i="15"/>
  <c r="E13" i="15"/>
  <c r="E18" i="15"/>
  <c r="AB22" i="13"/>
  <c r="AB23" i="13"/>
  <c r="P30" i="12"/>
  <c r="K19" i="12"/>
  <c r="AB12" i="13"/>
  <c r="AB30" i="13" s="1"/>
  <c r="AB11" i="13"/>
  <c r="AB29" i="13" s="1"/>
  <c r="Q12" i="14"/>
  <c r="P19" i="12" s="1"/>
  <c r="Q25" i="15"/>
  <c r="AB37" i="16" s="1"/>
  <c r="L23" i="15"/>
  <c r="K29" i="12" s="1"/>
  <c r="P29" i="12"/>
  <c r="Q31" i="12" s="1"/>
  <c r="I6" i="17"/>
  <c r="BA12" i="15" l="1"/>
  <c r="AR19" i="12"/>
  <c r="AB24" i="13"/>
  <c r="K24" i="12"/>
  <c r="P24" i="12" s="1"/>
  <c r="Q26" i="12" s="1"/>
  <c r="W28" i="14"/>
  <c r="W32" i="14" s="1"/>
  <c r="L25" i="15"/>
  <c r="L33" i="15" s="1"/>
  <c r="P41" i="12"/>
  <c r="L41" i="12"/>
  <c r="AB27" i="13"/>
  <c r="AL20" i="12"/>
  <c r="AC43" i="12"/>
  <c r="AP17" i="12"/>
  <c r="BA14" i="12" s="1"/>
  <c r="AN17" i="12"/>
  <c r="W36" i="12"/>
  <c r="AC36" i="12" s="1"/>
  <c r="AU5" i="19"/>
  <c r="AV5" i="19" s="1"/>
  <c r="AU4" i="19"/>
  <c r="AJ8" i="12"/>
  <c r="AW14" i="12" s="1"/>
  <c r="S13" i="12"/>
  <c r="AB28" i="13" l="1"/>
  <c r="AB31" i="13" s="1"/>
  <c r="S12" i="12" s="1"/>
  <c r="AR14" i="12"/>
  <c r="AU14" i="12"/>
  <c r="AM14" i="12"/>
  <c r="AX14" i="12"/>
  <c r="AL17" i="12"/>
  <c r="AV4" i="19"/>
  <c r="AK14" i="12"/>
  <c r="AO14" i="12"/>
  <c r="AZ14" i="12"/>
  <c r="BC14" i="12"/>
  <c r="BE14" i="12"/>
  <c r="Y13" i="12"/>
  <c r="AB33" i="13" l="1"/>
  <c r="L34" i="15"/>
  <c r="L35" i="15" s="1"/>
  <c r="AB34" i="13"/>
  <c r="S14" i="12"/>
  <c r="L41" i="14"/>
  <c r="K27" i="18"/>
  <c r="K28" i="18" s="1"/>
  <c r="K29" i="17"/>
  <c r="K30" i="17" s="1"/>
  <c r="AL14" i="12"/>
  <c r="AP14" i="12"/>
  <c r="AS14" i="12"/>
  <c r="Q20" i="14" l="1"/>
  <c r="P20" i="12" s="1"/>
  <c r="Q21" i="12" s="1"/>
  <c r="AC46" i="12" s="1"/>
  <c r="Y14" i="12" s="1"/>
  <c r="L20" i="14"/>
  <c r="L24" i="14" l="1"/>
  <c r="K20" i="12"/>
  <c r="Y12" i="12" l="1"/>
  <c r="AE12" i="12" s="1"/>
  <c r="Q24" i="14"/>
  <c r="Q25" i="14" s="1"/>
  <c r="L25" i="14"/>
  <c r="BF14" i="12" l="1"/>
  <c r="AN14" i="12"/>
  <c r="BH14" i="12"/>
  <c r="AQ14" i="12"/>
  <c r="AT14" i="12"/>
  <c r="AY14" i="12"/>
  <c r="AV14" i="12"/>
  <c r="BD14" i="12"/>
  <c r="BB14" i="12"/>
  <c r="AJ14" i="12"/>
  <c r="BI14" i="12"/>
  <c r="AE14" i="12"/>
  <c r="L40" i="14"/>
  <c r="L42" i="14" s="1"/>
  <c r="L37" i="14"/>
  <c r="Q37" i="14" s="1"/>
  <c r="Q41" i="16" s="1"/>
  <c r="Q44" i="16" s="1"/>
  <c r="AJ15" i="18" l="1"/>
  <c r="AJ12" i="17"/>
  <c r="AK42" i="14"/>
  <c r="AJ30" i="17"/>
  <c r="AJ28" i="18"/>
  <c r="AJ3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9" authorId="0" shapeId="0" xr:uid="{00000000-0006-0000-0300-000001000000}">
      <text>
        <r>
          <rPr>
            <b/>
            <sz val="9"/>
            <color indexed="81"/>
            <rFont val="MS P ゴシック"/>
            <family val="3"/>
            <charset val="128"/>
          </rPr>
          <t>圧縮を選択する場合、次のシートを確認すること。
　⇒　算定シート④【再エネ調達・証書調達】「６　定格出力を圧縮して設置する措置の適用」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00000000-0006-0000-0500-000001000000}">
      <text>
        <r>
          <rPr>
            <b/>
            <sz val="9"/>
            <color indexed="81"/>
            <rFont val="MS P ゴシック"/>
            <family val="3"/>
            <charset val="128"/>
          </rPr>
          <t>注）定格出力を圧縮して設置する措置を適用する場合は、いずれの選択肢もチェックしないこと。</t>
        </r>
      </text>
    </comment>
    <comment ref="Q43" authorId="0" shapeId="0" xr:uid="{00000000-0006-0000-0500-000002000000}">
      <text>
        <r>
          <rPr>
            <b/>
            <sz val="9"/>
            <color indexed="81"/>
            <rFont val="MS P ゴシック"/>
            <family val="3"/>
            <charset val="128"/>
          </rPr>
          <t>固定値、現在の最新値は、2022年度データで「21.7％」
経済産業省公表資料：「エネルギー需給実績」より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0" authorId="0" shapeId="0" xr:uid="{00000000-0006-0000-0600-000001000000}">
      <text>
        <r>
          <rPr>
            <b/>
            <sz val="9"/>
            <color indexed="81"/>
            <rFont val="MS P ゴシック"/>
            <family val="3"/>
            <charset val="128"/>
          </rPr>
          <t>証書利用とは、再生可能エネルギー以外の燃料により発電（火力発電など）された電力に、環境価値（非化石証書など）を充てることで、生グリーン電力と同義とみなすもの。</t>
        </r>
      </text>
    </comment>
    <comment ref="T10" authorId="0" shapeId="0" xr:uid="{00000000-0006-0000-0600-000002000000}">
      <text>
        <r>
          <rPr>
            <b/>
            <sz val="9"/>
            <color indexed="81"/>
            <rFont val="MS P ゴシック"/>
            <family val="3"/>
            <charset val="128"/>
          </rPr>
          <t>生グリーン電力とは、「再生可能エネルギーにより発電された電力そのもの」のことで、
環境価値を証書化などにより分離していない電気のこと。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3" authorId="0" shapeId="0" xr:uid="{00000000-0006-0000-0700-000001000000}">
      <text>
        <r>
          <rPr>
            <b/>
            <sz val="9"/>
            <color indexed="81"/>
            <rFont val="MS P ゴシック"/>
            <family val="3"/>
            <charset val="128"/>
          </rPr>
          <t>証書利用とは、再生可能エネルギー以外の燃料により発電（火力発電など）された電力に、環境価値（非化石証書など）を充てることで、生グリーン電力と同義とみなすもの。</t>
        </r>
      </text>
    </comment>
    <comment ref="T13" authorId="0" shapeId="0" xr:uid="{00000000-0006-0000-0700-000002000000}">
      <text>
        <r>
          <rPr>
            <b/>
            <sz val="9"/>
            <color indexed="81"/>
            <rFont val="MS P ゴシック"/>
            <family val="3"/>
            <charset val="128"/>
          </rPr>
          <t>生グリーン電力とは、「再生可能エネルギーにより発電された電力そのもの」のことで、
環境価値を証書化などにより分離していない電気のこと。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7" authorId="0" shapeId="0" xr:uid="{00000000-0006-0000-0800-000001000000}">
      <text>
        <r>
          <rPr>
            <b/>
            <sz val="9"/>
            <color indexed="81"/>
            <rFont val="MS P ゴシック"/>
            <family val="3"/>
            <charset val="128"/>
          </rPr>
          <t>算定シート②・③・⑤・⑥の記載内容と同様のものを記載</t>
        </r>
      </text>
    </comment>
  </commentList>
</comments>
</file>

<file path=xl/sharedStrings.xml><?xml version="1.0" encoding="utf-8"?>
<sst xmlns="http://schemas.openxmlformats.org/spreadsheetml/2006/main" count="743" uniqueCount="467">
  <si>
    <t>％</t>
    <phoneticPr fontId="1"/>
  </si>
  <si>
    <t>再生可能エネルギー調達計画書</t>
    <rPh sb="0" eb="2">
      <t>サイセイ</t>
    </rPh>
    <rPh sb="2" eb="4">
      <t>カノウ</t>
    </rPh>
    <rPh sb="9" eb="11">
      <t>チョウタツ</t>
    </rPh>
    <rPh sb="11" eb="14">
      <t>ケイカクショ</t>
    </rPh>
    <phoneticPr fontId="1"/>
  </si>
  <si>
    <t>特定建築主</t>
    <rPh sb="0" eb="2">
      <t>トクテイ</t>
    </rPh>
    <rPh sb="2" eb="5">
      <t>ケンチクヌシ</t>
    </rPh>
    <phoneticPr fontId="1"/>
  </si>
  <si>
    <t>住所</t>
    <rPh sb="0" eb="2">
      <t>ジュウショ</t>
    </rPh>
    <phoneticPr fontId="1"/>
  </si>
  <si>
    <t>※法人にあっては、名称及び代表者の氏名</t>
    <rPh sb="1" eb="3">
      <t>ホウジン</t>
    </rPh>
    <rPh sb="9" eb="11">
      <t>メイショウ</t>
    </rPh>
    <rPh sb="11" eb="12">
      <t>オヨ</t>
    </rPh>
    <rPh sb="13" eb="16">
      <t>ダイヒョウシャ</t>
    </rPh>
    <rPh sb="17" eb="19">
      <t>シメイ</t>
    </rPh>
    <phoneticPr fontId="1"/>
  </si>
  <si>
    <t>特定建築物</t>
    <rPh sb="0" eb="2">
      <t>トクテイ</t>
    </rPh>
    <rPh sb="2" eb="5">
      <t>ケンチクブツ</t>
    </rPh>
    <phoneticPr fontId="1"/>
  </si>
  <si>
    <t>名称</t>
    <rPh sb="0" eb="2">
      <t>メイショウ</t>
    </rPh>
    <phoneticPr fontId="1"/>
  </si>
  <si>
    <t>所在地</t>
    <rPh sb="0" eb="3">
      <t>ショザイチ</t>
    </rPh>
    <phoneticPr fontId="1"/>
  </si>
  <si>
    <t>主要な用途</t>
    <rPh sb="0" eb="2">
      <t>シュヨウ</t>
    </rPh>
    <rPh sb="3" eb="5">
      <t>ヨウト</t>
    </rPh>
    <phoneticPr fontId="1"/>
  </si>
  <si>
    <t>kW</t>
    <phoneticPr fontId="1"/>
  </si>
  <si>
    <t>kWh</t>
    <phoneticPr fontId="1"/>
  </si>
  <si>
    <t>設備設置量
（定格出力kW）</t>
    <rPh sb="0" eb="2">
      <t>セツビ</t>
    </rPh>
    <rPh sb="2" eb="4">
      <t>セッチ</t>
    </rPh>
    <rPh sb="4" eb="5">
      <t>リョウ</t>
    </rPh>
    <rPh sb="7" eb="11">
      <t>テイカクシュツリョク</t>
    </rPh>
    <phoneticPr fontId="1"/>
  </si>
  <si>
    <t>自家消費率
（％）</t>
    <rPh sb="0" eb="5">
      <t>ジカショウヒリツ</t>
    </rPh>
    <phoneticPr fontId="1"/>
  </si>
  <si>
    <t>小計</t>
    <rPh sb="0" eb="2">
      <t>ショウケイ</t>
    </rPh>
    <phoneticPr fontId="1"/>
  </si>
  <si>
    <t>Ａ</t>
    <phoneticPr fontId="1"/>
  </si>
  <si>
    <t>供給方式</t>
    <rPh sb="0" eb="2">
      <t>キョウキュウ</t>
    </rPh>
    <rPh sb="2" eb="4">
      <t>ホウシキ</t>
    </rPh>
    <phoneticPr fontId="1"/>
  </si>
  <si>
    <t>Ｂ</t>
    <phoneticPr fontId="1"/>
  </si>
  <si>
    <t>電力メニュー名</t>
    <rPh sb="0" eb="2">
      <t>デンリョク</t>
    </rPh>
    <rPh sb="6" eb="7">
      <t>メイ</t>
    </rPh>
    <phoneticPr fontId="1"/>
  </si>
  <si>
    <t>Ｃ</t>
    <phoneticPr fontId="1"/>
  </si>
  <si>
    <t>再エネ証書の種別</t>
    <rPh sb="0" eb="1">
      <t>サイ</t>
    </rPh>
    <rPh sb="3" eb="5">
      <t>ショウショ</t>
    </rPh>
    <rPh sb="6" eb="8">
      <t>シュベツ</t>
    </rPh>
    <phoneticPr fontId="1"/>
  </si>
  <si>
    <r>
      <t>氏名</t>
    </r>
    <r>
      <rPr>
        <vertAlign val="superscript"/>
        <sz val="10"/>
        <color theme="1"/>
        <rFont val="ＭＳ 明朝"/>
        <family val="1"/>
        <charset val="128"/>
      </rPr>
      <t>※</t>
    </r>
    <rPh sb="0" eb="2">
      <t>シメイ</t>
    </rPh>
    <phoneticPr fontId="1"/>
  </si>
  <si>
    <t>　※圧縮して設置する措置を適用する場合の基準容量</t>
    <rPh sb="2" eb="4">
      <t>アッシュク</t>
    </rPh>
    <rPh sb="6" eb="8">
      <t>セッチ</t>
    </rPh>
    <rPh sb="10" eb="12">
      <t>ソチ</t>
    </rPh>
    <rPh sb="13" eb="15">
      <t>テキヨウ</t>
    </rPh>
    <rPh sb="17" eb="19">
      <t>バアイ</t>
    </rPh>
    <rPh sb="20" eb="22">
      <t>キジュン</t>
    </rPh>
    <rPh sb="22" eb="24">
      <t>ヨウリョウ</t>
    </rPh>
    <phoneticPr fontId="1"/>
  </si>
  <si>
    <t>㎡</t>
    <phoneticPr fontId="1"/>
  </si>
  <si>
    <t>ａ</t>
    <phoneticPr fontId="1"/>
  </si>
  <si>
    <t>ｂ</t>
    <phoneticPr fontId="1"/>
  </si>
  <si>
    <t>　　設置基準量</t>
    <rPh sb="2" eb="4">
      <t>セッチ</t>
    </rPh>
    <rPh sb="4" eb="7">
      <t>キジュンリョウ</t>
    </rPh>
    <phoneticPr fontId="1"/>
  </si>
  <si>
    <t>合計</t>
    <rPh sb="0" eb="2">
      <t>ゴウケイ</t>
    </rPh>
    <phoneticPr fontId="1"/>
  </si>
  <si>
    <t>　　ｂ又はｆのいずれか小さい方の面積</t>
    <rPh sb="3" eb="4">
      <t>マタ</t>
    </rPh>
    <rPh sb="11" eb="12">
      <t>チイ</t>
    </rPh>
    <rPh sb="14" eb="15">
      <t>ホウ</t>
    </rPh>
    <rPh sb="16" eb="18">
      <t>メンセキ</t>
    </rPh>
    <phoneticPr fontId="1"/>
  </si>
  <si>
    <t>ｇ</t>
    <phoneticPr fontId="1"/>
  </si>
  <si>
    <t>ｈ</t>
    <phoneticPr fontId="1"/>
  </si>
  <si>
    <t>　　下限</t>
    <rPh sb="2" eb="4">
      <t>カゲン</t>
    </rPh>
    <phoneticPr fontId="1"/>
  </si>
  <si>
    <t>ｃ</t>
    <phoneticPr fontId="1"/>
  </si>
  <si>
    <t>　　上限</t>
    <rPh sb="2" eb="4">
      <t>ジョウゲン</t>
    </rPh>
    <phoneticPr fontId="1"/>
  </si>
  <si>
    <t>ｄ</t>
    <phoneticPr fontId="1"/>
  </si>
  <si>
    <t>ｉ</t>
    <phoneticPr fontId="1"/>
  </si>
  <si>
    <t>ｈ＜ｃの場合はｃ、ｈ＞ｄの場合はｄ、ｃ≦ｈ≦ｄの場合はｈ</t>
    <rPh sb="4" eb="6">
      <t>バアイ</t>
    </rPh>
    <rPh sb="13" eb="15">
      <t>バアイ</t>
    </rPh>
    <rPh sb="24" eb="26">
      <t>バアイ</t>
    </rPh>
    <phoneticPr fontId="1"/>
  </si>
  <si>
    <t>　　年間太陽光発電相当量（ｉ×1,000kWh/年・kW）</t>
    <rPh sb="2" eb="4">
      <t>ネンカン</t>
    </rPh>
    <rPh sb="4" eb="7">
      <t>タイヨウコウ</t>
    </rPh>
    <rPh sb="7" eb="9">
      <t>ハツデン</t>
    </rPh>
    <rPh sb="9" eb="11">
      <t>ソウトウ</t>
    </rPh>
    <rPh sb="11" eb="12">
      <t>リョウ</t>
    </rPh>
    <rPh sb="24" eb="25">
      <t>ネン</t>
    </rPh>
    <phoneticPr fontId="1"/>
  </si>
  <si>
    <t>太陽光発電設備</t>
    <rPh sb="0" eb="7">
      <t>タイヨウコウハツデンセツビ</t>
    </rPh>
    <phoneticPr fontId="1"/>
  </si>
  <si>
    <t>設置主体</t>
    <rPh sb="0" eb="4">
      <t>セッチシュタイ</t>
    </rPh>
    <phoneticPr fontId="1"/>
  </si>
  <si>
    <t>熱利用設備の種別</t>
    <rPh sb="0" eb="1">
      <t>ネツ</t>
    </rPh>
    <rPh sb="1" eb="3">
      <t>リヨウ</t>
    </rPh>
    <rPh sb="3" eb="5">
      <t>セツビ</t>
    </rPh>
    <rPh sb="6" eb="8">
      <t>シュベツ</t>
    </rPh>
    <phoneticPr fontId="1"/>
  </si>
  <si>
    <t>発電種別</t>
    <rPh sb="0" eb="4">
      <t>ハツデンシュベツ</t>
    </rPh>
    <phoneticPr fontId="1"/>
  </si>
  <si>
    <t>圧縮後の量</t>
    <rPh sb="0" eb="3">
      <t>アッシュクゴ</t>
    </rPh>
    <rPh sb="4" eb="5">
      <t>リョウ</t>
    </rPh>
    <phoneticPr fontId="1"/>
  </si>
  <si>
    <t>メニュー名</t>
    <rPh sb="4" eb="5">
      <t>メイ</t>
    </rPh>
    <phoneticPr fontId="1"/>
  </si>
  <si>
    <t>電力の種類</t>
    <rPh sb="0" eb="2">
      <t>デンリョク</t>
    </rPh>
    <rPh sb="3" eb="5">
      <t>シュルイ</t>
    </rPh>
    <phoneticPr fontId="1"/>
  </si>
  <si>
    <t>種別</t>
    <rPh sb="0" eb="2">
      <t>シュベツ</t>
    </rPh>
    <phoneticPr fontId="1"/>
  </si>
  <si>
    <t>再エネ小売電気の調達</t>
    <rPh sb="0" eb="1">
      <t>サイ</t>
    </rPh>
    <rPh sb="3" eb="5">
      <t>コウ</t>
    </rPh>
    <rPh sb="5" eb="7">
      <t>デンキ</t>
    </rPh>
    <rPh sb="8" eb="10">
      <t>チョウタツ</t>
    </rPh>
    <phoneticPr fontId="1"/>
  </si>
  <si>
    <t>再エネ証書の調達</t>
    <rPh sb="0" eb="1">
      <t>サイ</t>
    </rPh>
    <rPh sb="3" eb="5">
      <t>ショウショ</t>
    </rPh>
    <rPh sb="6" eb="8">
      <t>チョウタツ</t>
    </rPh>
    <phoneticPr fontId="1"/>
  </si>
  <si>
    <t>（１）当該特定建築物における設置基準量</t>
    <rPh sb="3" eb="5">
      <t>トウガイ</t>
    </rPh>
    <rPh sb="5" eb="7">
      <t>トクテイ</t>
    </rPh>
    <rPh sb="7" eb="10">
      <t>ケンチクブツ</t>
    </rPh>
    <rPh sb="14" eb="16">
      <t>セッチ</t>
    </rPh>
    <rPh sb="16" eb="18">
      <t>キジュン</t>
    </rPh>
    <rPh sb="18" eb="19">
      <t>リョウ</t>
    </rPh>
    <phoneticPr fontId="1"/>
  </si>
  <si>
    <t>（２）特定建築物及びその敷地以外に設置する再生可能エネルギー設備</t>
    <rPh sb="3" eb="5">
      <t>トクテイ</t>
    </rPh>
    <rPh sb="5" eb="8">
      <t>ケンチクブツ</t>
    </rPh>
    <rPh sb="8" eb="9">
      <t>オヨ</t>
    </rPh>
    <rPh sb="12" eb="14">
      <t>シキチ</t>
    </rPh>
    <rPh sb="14" eb="16">
      <t>イガイ</t>
    </rPh>
    <rPh sb="17" eb="19">
      <t>セッチ</t>
    </rPh>
    <rPh sb="21" eb="23">
      <t>サイセイ</t>
    </rPh>
    <rPh sb="23" eb="25">
      <t>カノウ</t>
    </rPh>
    <rPh sb="30" eb="32">
      <t>セツビ</t>
    </rPh>
    <phoneticPr fontId="1"/>
  </si>
  <si>
    <t>備考　１　算出根拠資料として当該特定建築物の平面図等必要な書類を添付すること。</t>
    <rPh sb="0" eb="2">
      <t>ビコウ</t>
    </rPh>
    <rPh sb="5" eb="11">
      <t>サンシュツコンキョシリョウ</t>
    </rPh>
    <rPh sb="14" eb="21">
      <t>トウガイトクテイケンチクブツ</t>
    </rPh>
    <rPh sb="22" eb="26">
      <t>ヘイメンズトウ</t>
    </rPh>
    <rPh sb="26" eb="28">
      <t>ヒツヨウ</t>
    </rPh>
    <rPh sb="29" eb="31">
      <t>ショルイ</t>
    </rPh>
    <rPh sb="32" eb="34">
      <t>テンプ</t>
    </rPh>
    <phoneticPr fontId="1"/>
  </si>
  <si>
    <t>　　　２　工事完了届提出までに変更等が発生した場合は、修正し、再度提出すること。</t>
    <rPh sb="5" eb="12">
      <t>コウジカンリョウトドケテイシュツ</t>
    </rPh>
    <rPh sb="15" eb="18">
      <t>ヘンコウナド</t>
    </rPh>
    <rPh sb="19" eb="21">
      <t>ハッセイ</t>
    </rPh>
    <rPh sb="23" eb="25">
      <t>バアイ</t>
    </rPh>
    <rPh sb="27" eb="29">
      <t>シュウセイ</t>
    </rPh>
    <rPh sb="31" eb="33">
      <t>サイド</t>
    </rPh>
    <rPh sb="33" eb="35">
      <t>テイシュツ</t>
    </rPh>
    <phoneticPr fontId="1"/>
  </si>
  <si>
    <t>３　特定建築物及びその敷地以外（オフサイト）に設置する太陽光発電設備等の設置量の算定</t>
    <rPh sb="2" eb="4">
      <t>トクテイ</t>
    </rPh>
    <rPh sb="4" eb="7">
      <t>ケンチクブツ</t>
    </rPh>
    <rPh sb="7" eb="8">
      <t>オヨ</t>
    </rPh>
    <rPh sb="11" eb="13">
      <t>シキチ</t>
    </rPh>
    <rPh sb="13" eb="15">
      <t>イガイ</t>
    </rPh>
    <rPh sb="23" eb="25">
      <t>セッチ</t>
    </rPh>
    <rPh sb="27" eb="30">
      <t>タイヨウコウ</t>
    </rPh>
    <rPh sb="30" eb="32">
      <t>ハツデン</t>
    </rPh>
    <rPh sb="32" eb="35">
      <t>セツビナド</t>
    </rPh>
    <rPh sb="36" eb="38">
      <t>セッチ</t>
    </rPh>
    <rPh sb="38" eb="39">
      <t>リョウ</t>
    </rPh>
    <rPh sb="40" eb="42">
      <t>サンテイ</t>
    </rPh>
    <phoneticPr fontId="1"/>
  </si>
  <si>
    <t>備考　１　再エネ発電設備の設置準備を行う範囲が分かるよう図示した平面図等を添付すること。</t>
    <rPh sb="0" eb="2">
      <t>ビコウ</t>
    </rPh>
    <rPh sb="5" eb="6">
      <t>サイ</t>
    </rPh>
    <rPh sb="8" eb="12">
      <t>ハツデンセツビ</t>
    </rPh>
    <rPh sb="13" eb="17">
      <t>セッチジュンビ</t>
    </rPh>
    <rPh sb="18" eb="19">
      <t>オコナ</t>
    </rPh>
    <rPh sb="20" eb="22">
      <t>ハンイ</t>
    </rPh>
    <rPh sb="23" eb="24">
      <t>ワ</t>
    </rPh>
    <rPh sb="28" eb="30">
      <t>ズシ</t>
    </rPh>
    <rPh sb="32" eb="35">
      <t>ヘイメンズ</t>
    </rPh>
    <rPh sb="35" eb="36">
      <t>トウ</t>
    </rPh>
    <rPh sb="37" eb="39">
      <t>テンプ</t>
    </rPh>
    <phoneticPr fontId="1"/>
  </si>
  <si>
    <t>（１）調達が必要な電力量の算定</t>
    <rPh sb="3" eb="5">
      <t>チョウタツ</t>
    </rPh>
    <rPh sb="6" eb="8">
      <t>ヒツヨウ</t>
    </rPh>
    <rPh sb="9" eb="11">
      <t>デンリョク</t>
    </rPh>
    <rPh sb="11" eb="12">
      <t>リョウ</t>
    </rPh>
    <rPh sb="13" eb="15">
      <t>サンテイ</t>
    </rPh>
    <phoneticPr fontId="1"/>
  </si>
  <si>
    <t>（１）再エネ小売電気の利用先</t>
    <rPh sb="3" eb="4">
      <t>サイ</t>
    </rPh>
    <rPh sb="6" eb="8">
      <t>コウ</t>
    </rPh>
    <rPh sb="8" eb="10">
      <t>デンキ</t>
    </rPh>
    <rPh sb="11" eb="14">
      <t>リヨウサキ</t>
    </rPh>
    <phoneticPr fontId="1"/>
  </si>
  <si>
    <t>（１）再エネ証書の利用先</t>
    <rPh sb="3" eb="4">
      <t>サイ</t>
    </rPh>
    <rPh sb="6" eb="8">
      <t>ショウショ</t>
    </rPh>
    <rPh sb="9" eb="12">
      <t>リヨウサキ</t>
    </rPh>
    <phoneticPr fontId="1"/>
  </si>
  <si>
    <t>（２）調達する再エネ証書の詳細</t>
    <rPh sb="3" eb="5">
      <t>チョウタツ</t>
    </rPh>
    <rPh sb="7" eb="8">
      <t>サイ</t>
    </rPh>
    <rPh sb="10" eb="12">
      <t>ショウショ</t>
    </rPh>
    <rPh sb="13" eb="15">
      <t>ショウサイ</t>
    </rPh>
    <phoneticPr fontId="1"/>
  </si>
  <si>
    <t>（１）要件の確認</t>
    <rPh sb="3" eb="5">
      <t>ヨウケン</t>
    </rPh>
    <rPh sb="6" eb="8">
      <t>カクニン</t>
    </rPh>
    <phoneticPr fontId="1"/>
  </si>
  <si>
    <t>（３）調達を予定している再エネ証書の詳細</t>
    <rPh sb="3" eb="5">
      <t>チョウタツ</t>
    </rPh>
    <rPh sb="6" eb="8">
      <t>ヨテイ</t>
    </rPh>
    <rPh sb="12" eb="13">
      <t>サイ</t>
    </rPh>
    <rPh sb="15" eb="17">
      <t>ショウショ</t>
    </rPh>
    <rPh sb="18" eb="20">
      <t>ショウサイ</t>
    </rPh>
    <phoneticPr fontId="1"/>
  </si>
  <si>
    <t>（１）特定建築物及びその敷地以外に設置する太陽光発電設備等の設置</t>
    <rPh sb="3" eb="5">
      <t>トクテイ</t>
    </rPh>
    <rPh sb="5" eb="8">
      <t>ケンチクブツ</t>
    </rPh>
    <rPh sb="8" eb="9">
      <t>オヨ</t>
    </rPh>
    <rPh sb="12" eb="14">
      <t>シキチ</t>
    </rPh>
    <rPh sb="14" eb="16">
      <t>イガイ</t>
    </rPh>
    <rPh sb="17" eb="19">
      <t>セッチ</t>
    </rPh>
    <rPh sb="21" eb="24">
      <t>タイヨウコウ</t>
    </rPh>
    <rPh sb="24" eb="26">
      <t>ハツデン</t>
    </rPh>
    <rPh sb="26" eb="29">
      <t>セツビナド</t>
    </rPh>
    <rPh sb="30" eb="32">
      <t>セッチ</t>
    </rPh>
    <phoneticPr fontId="1"/>
  </si>
  <si>
    <t>（１）推計方法</t>
    <rPh sb="3" eb="5">
      <t>スイケイ</t>
    </rPh>
    <rPh sb="5" eb="7">
      <t>ホウホウ</t>
    </rPh>
    <phoneticPr fontId="1"/>
  </si>
  <si>
    <t>（２）建物推計電気使用量</t>
    <rPh sb="3" eb="5">
      <t>タテモノ</t>
    </rPh>
    <rPh sb="5" eb="7">
      <t>スイケイ</t>
    </rPh>
    <rPh sb="7" eb="9">
      <t>デンキ</t>
    </rPh>
    <rPh sb="9" eb="12">
      <t>シヨウリョウ</t>
    </rPh>
    <phoneticPr fontId="1"/>
  </si>
  <si>
    <t>（１）再エネ電気１００％化を実現する時期</t>
    <rPh sb="3" eb="4">
      <t>サイ</t>
    </rPh>
    <rPh sb="6" eb="8">
      <t>デンキ</t>
    </rPh>
    <rPh sb="12" eb="13">
      <t>カ</t>
    </rPh>
    <rPh sb="14" eb="16">
      <t>ジツゲン</t>
    </rPh>
    <rPh sb="18" eb="20">
      <t>ジキ</t>
    </rPh>
    <phoneticPr fontId="1"/>
  </si>
  <si>
    <t>（２）コミットの対象</t>
    <rPh sb="8" eb="10">
      <t>タイショウ</t>
    </rPh>
    <phoneticPr fontId="1"/>
  </si>
  <si>
    <t>（３）公表の時期・方法</t>
    <rPh sb="3" eb="5">
      <t>コウヒョウ</t>
    </rPh>
    <rPh sb="6" eb="8">
      <t>ジキ</t>
    </rPh>
    <rPh sb="9" eb="11">
      <t>ホウホウ</t>
    </rPh>
    <phoneticPr fontId="1"/>
  </si>
  <si>
    <t>（６）当該特定建築物で使用する再エネ電力の詳細</t>
    <rPh sb="3" eb="5">
      <t>トウガイ</t>
    </rPh>
    <rPh sb="5" eb="7">
      <t>トクテイ</t>
    </rPh>
    <rPh sb="7" eb="10">
      <t>ケンチクブツ</t>
    </rPh>
    <rPh sb="11" eb="13">
      <t>シヨウ</t>
    </rPh>
    <rPh sb="15" eb="16">
      <t>サイ</t>
    </rPh>
    <rPh sb="18" eb="20">
      <t>デンリョク</t>
    </rPh>
    <rPh sb="21" eb="23">
      <t>ショウサイ</t>
    </rPh>
    <phoneticPr fontId="1"/>
  </si>
  <si>
    <t>　　　２　再エネ小売電気の調達について、再エネ割合が確認できる契約書の写し等を添付すること。</t>
    <rPh sb="5" eb="6">
      <t>サイ</t>
    </rPh>
    <rPh sb="8" eb="10">
      <t>コウリ</t>
    </rPh>
    <rPh sb="10" eb="12">
      <t>デンキ</t>
    </rPh>
    <rPh sb="13" eb="15">
      <t>チョウタツ</t>
    </rPh>
    <rPh sb="20" eb="21">
      <t>サイ</t>
    </rPh>
    <rPh sb="23" eb="25">
      <t>ワリアイ</t>
    </rPh>
    <rPh sb="26" eb="28">
      <t>カクニン</t>
    </rPh>
    <rPh sb="31" eb="33">
      <t>ケイヤク</t>
    </rPh>
    <rPh sb="33" eb="34">
      <t>ショ</t>
    </rPh>
    <rPh sb="35" eb="36">
      <t>ウツ</t>
    </rPh>
    <rPh sb="37" eb="38">
      <t>トウ</t>
    </rPh>
    <rPh sb="39" eb="41">
      <t>テンプ</t>
    </rPh>
    <phoneticPr fontId="1"/>
  </si>
  <si>
    <t>　　　３　再エネ証書の調達について、対象となる証書であることを確認できるの契約書の写し等を添付すること。</t>
    <rPh sb="5" eb="6">
      <t>サイ</t>
    </rPh>
    <rPh sb="8" eb="10">
      <t>ショウショ</t>
    </rPh>
    <rPh sb="11" eb="13">
      <t>チョウタツ</t>
    </rPh>
    <rPh sb="18" eb="20">
      <t>タイショウ</t>
    </rPh>
    <rPh sb="23" eb="25">
      <t>ショウショ</t>
    </rPh>
    <rPh sb="31" eb="33">
      <t>カクニン</t>
    </rPh>
    <rPh sb="37" eb="39">
      <t>ケイヤク</t>
    </rPh>
    <rPh sb="39" eb="40">
      <t>ショ</t>
    </rPh>
    <rPh sb="41" eb="42">
      <t>ウツ</t>
    </rPh>
    <rPh sb="43" eb="44">
      <t>トウ</t>
    </rPh>
    <rPh sb="45" eb="47">
      <t>テンプ</t>
    </rPh>
    <phoneticPr fontId="1"/>
  </si>
  <si>
    <t>　　　５　工事完了届提出までに変更等が発生した場合は、修正し、再度提出すること。</t>
    <phoneticPr fontId="1"/>
  </si>
  <si>
    <t>　　　５　工事完了届提出までに変更等が発生した場合は、修正し、再度提出すること。</t>
    <rPh sb="5" eb="12">
      <t>コウジカンリョウトドケテイシュツ</t>
    </rPh>
    <rPh sb="15" eb="18">
      <t>ヘンコウナド</t>
    </rPh>
    <rPh sb="19" eb="21">
      <t>ハッセイ</t>
    </rPh>
    <rPh sb="23" eb="25">
      <t>バアイ</t>
    </rPh>
    <rPh sb="27" eb="29">
      <t>シュウセイ</t>
    </rPh>
    <rPh sb="31" eb="33">
      <t>サイド</t>
    </rPh>
    <rPh sb="33" eb="35">
      <t>テイシュツ</t>
    </rPh>
    <phoneticPr fontId="1"/>
  </si>
  <si>
    <t>法令、条例等により緑化する部分</t>
    <rPh sb="0" eb="2">
      <t>ホウレイ</t>
    </rPh>
    <rPh sb="3" eb="6">
      <t>ジョウレイトウ</t>
    </rPh>
    <rPh sb="9" eb="11">
      <t>リョッカ</t>
    </rPh>
    <rPh sb="13" eb="15">
      <t>ブブン</t>
    </rPh>
    <phoneticPr fontId="1"/>
  </si>
  <si>
    <t>定格出力が３キロワット以上の太陽光発電設備を設置するために必要な広さを有しない部分</t>
    <rPh sb="0" eb="4">
      <t>テイカクシュツリョク</t>
    </rPh>
    <rPh sb="11" eb="13">
      <t>イジョウ</t>
    </rPh>
    <rPh sb="14" eb="21">
      <t>タイヨウコウハツデンセツビ</t>
    </rPh>
    <rPh sb="22" eb="24">
      <t>セッチ</t>
    </rPh>
    <rPh sb="29" eb="31">
      <t>ヒツヨウ</t>
    </rPh>
    <rPh sb="32" eb="33">
      <t>ヒロ</t>
    </rPh>
    <rPh sb="35" eb="36">
      <t>ユウ</t>
    </rPh>
    <rPh sb="39" eb="41">
      <t>ブブン</t>
    </rPh>
    <phoneticPr fontId="1"/>
  </si>
  <si>
    <t>太陽光発電設備を設置することにより当該特定建築物の設備の機能に支障が生じる部分
（上部に太陽光発電設備を設置すると能力が損なわれる設備部分等）</t>
    <rPh sb="0" eb="3">
      <t>タイヨウコウ</t>
    </rPh>
    <rPh sb="3" eb="5">
      <t>ハツデン</t>
    </rPh>
    <rPh sb="5" eb="7">
      <t>セツビ</t>
    </rPh>
    <rPh sb="8" eb="10">
      <t>セッチ</t>
    </rPh>
    <rPh sb="17" eb="19">
      <t>トウガイ</t>
    </rPh>
    <rPh sb="19" eb="21">
      <t>トクテイ</t>
    </rPh>
    <rPh sb="21" eb="24">
      <t>ケンチクブツ</t>
    </rPh>
    <rPh sb="25" eb="27">
      <t>セツビ</t>
    </rPh>
    <rPh sb="28" eb="30">
      <t>キノウ</t>
    </rPh>
    <rPh sb="31" eb="33">
      <t>シショウ</t>
    </rPh>
    <rPh sb="34" eb="35">
      <t>ショウ</t>
    </rPh>
    <rPh sb="37" eb="39">
      <t>ブブン</t>
    </rPh>
    <rPh sb="41" eb="43">
      <t>ジョウブ</t>
    </rPh>
    <rPh sb="44" eb="47">
      <t>タイヨウコウ</t>
    </rPh>
    <rPh sb="47" eb="51">
      <t>ハツデンセツビ</t>
    </rPh>
    <rPh sb="52" eb="54">
      <t>セッチ</t>
    </rPh>
    <rPh sb="57" eb="59">
      <t>ノウリョク</t>
    </rPh>
    <rPh sb="60" eb="61">
      <t>ソコ</t>
    </rPh>
    <rPh sb="65" eb="67">
      <t>セツビ</t>
    </rPh>
    <rPh sb="67" eb="69">
      <t>ブブン</t>
    </rPh>
    <rPh sb="69" eb="70">
      <t>トウ</t>
    </rPh>
    <phoneticPr fontId="1"/>
  </si>
  <si>
    <t>太陽光発電設備を設置することにより当該特定建築物の設備の維持管理に支障が生じる部分
（当該特定建築物の設備のメンテナンスに必要な屋上の外周部等）</t>
    <rPh sb="0" eb="3">
      <t>タイヨウコウ</t>
    </rPh>
    <rPh sb="3" eb="5">
      <t>ハツデン</t>
    </rPh>
    <rPh sb="5" eb="7">
      <t>セツビ</t>
    </rPh>
    <rPh sb="8" eb="10">
      <t>セッチ</t>
    </rPh>
    <rPh sb="17" eb="19">
      <t>トウガイ</t>
    </rPh>
    <rPh sb="19" eb="21">
      <t>トクテイ</t>
    </rPh>
    <rPh sb="21" eb="24">
      <t>ケンチクブツ</t>
    </rPh>
    <rPh sb="25" eb="27">
      <t>セツビ</t>
    </rPh>
    <rPh sb="28" eb="30">
      <t>イジ</t>
    </rPh>
    <rPh sb="30" eb="32">
      <t>カンリ</t>
    </rPh>
    <rPh sb="33" eb="35">
      <t>シショウ</t>
    </rPh>
    <rPh sb="36" eb="37">
      <t>ショウ</t>
    </rPh>
    <rPh sb="39" eb="41">
      <t>ブブン</t>
    </rPh>
    <rPh sb="43" eb="50">
      <t>トウガイトクテイケンチクブツ</t>
    </rPh>
    <rPh sb="51" eb="53">
      <t>セツビ</t>
    </rPh>
    <rPh sb="61" eb="63">
      <t>ヒツヨウ</t>
    </rPh>
    <phoneticPr fontId="1"/>
  </si>
  <si>
    <t>　　　３　自営線又は自己託送による供給の場合、それが分かる資料を添付すること。</t>
    <rPh sb="5" eb="8">
      <t>ジエイセン</t>
    </rPh>
    <rPh sb="8" eb="9">
      <t>マタ</t>
    </rPh>
    <rPh sb="10" eb="14">
      <t>ジコタクソウ</t>
    </rPh>
    <rPh sb="17" eb="19">
      <t>キョウキュウ</t>
    </rPh>
    <rPh sb="20" eb="22">
      <t>バアイ</t>
    </rPh>
    <rPh sb="26" eb="27">
      <t>ワ</t>
    </rPh>
    <rPh sb="29" eb="31">
      <t>シリョウ</t>
    </rPh>
    <rPh sb="32" eb="34">
      <t>テンプ</t>
    </rPh>
    <phoneticPr fontId="1"/>
  </si>
  <si>
    <t>　　　（４）減価償却（投資回収）期間を踏まえた契約期間であることが確認できる資料を添付すること。</t>
    <rPh sb="25" eb="27">
      <t>キカン</t>
    </rPh>
    <rPh sb="38" eb="40">
      <t>シリョウ</t>
    </rPh>
    <rPh sb="41" eb="43">
      <t>テンプ</t>
    </rPh>
    <phoneticPr fontId="1"/>
  </si>
  <si>
    <t>　　　（５）完了届提出時点で契約締結済みの場合、その契約書の写しを添付すること。</t>
    <rPh sb="26" eb="29">
      <t>ケイヤクショ</t>
    </rPh>
    <rPh sb="30" eb="31">
      <t>ウツ</t>
    </rPh>
    <rPh sb="33" eb="35">
      <t>テンプ</t>
    </rPh>
    <phoneticPr fontId="1"/>
  </si>
  <si>
    <t>　　　６　第三者による設置（電力供給契約）の場合</t>
    <rPh sb="5" eb="8">
      <t>ダイサンシャ</t>
    </rPh>
    <rPh sb="11" eb="13">
      <t>セッチ</t>
    </rPh>
    <rPh sb="14" eb="16">
      <t>デンリョク</t>
    </rPh>
    <rPh sb="16" eb="18">
      <t>キョウキュウ</t>
    </rPh>
    <rPh sb="18" eb="20">
      <t>ケイヤク</t>
    </rPh>
    <rPh sb="22" eb="24">
      <t>バアイ</t>
    </rPh>
    <phoneticPr fontId="1"/>
  </si>
  <si>
    <t>　　　７　工事完了届提出までに変更等が発生した場合は、修正し、再度提出すること。</t>
    <rPh sb="5" eb="12">
      <t>コウジカンリョウトドケテイシュツ</t>
    </rPh>
    <rPh sb="15" eb="18">
      <t>ヘンコウナド</t>
    </rPh>
    <rPh sb="19" eb="21">
      <t>ハッセイ</t>
    </rPh>
    <rPh sb="23" eb="25">
      <t>バアイ</t>
    </rPh>
    <rPh sb="27" eb="29">
      <t>シュウセイ</t>
    </rPh>
    <rPh sb="31" eb="33">
      <t>サイド</t>
    </rPh>
    <rPh sb="33" eb="35">
      <t>テイシュツ</t>
    </rPh>
    <phoneticPr fontId="1"/>
  </si>
  <si>
    <t>適合状況</t>
    <rPh sb="0" eb="4">
      <t>テキゴウジョウキョウ</t>
    </rPh>
    <phoneticPr fontId="1"/>
  </si>
  <si>
    <t>設置容量等</t>
    <rPh sb="0" eb="2">
      <t>セッチ</t>
    </rPh>
    <rPh sb="2" eb="5">
      <t>ヨウリョウトウ</t>
    </rPh>
    <phoneticPr fontId="1"/>
  </si>
  <si>
    <t>年間調達予定量
（kWh)</t>
    <rPh sb="0" eb="4">
      <t>ネンカンチョウタツ</t>
    </rPh>
    <rPh sb="4" eb="7">
      <t>ヨテイリョウ</t>
    </rPh>
    <phoneticPr fontId="1"/>
  </si>
  <si>
    <r>
      <t>設備設置量</t>
    </r>
    <r>
      <rPr>
        <vertAlign val="superscript"/>
        <sz val="10"/>
        <color theme="1"/>
        <rFont val="ＭＳ 明朝"/>
        <family val="1"/>
        <charset val="128"/>
      </rPr>
      <t>※</t>
    </r>
    <r>
      <rPr>
        <sz val="10"/>
        <color theme="1"/>
        <rFont val="ＭＳ 明朝"/>
        <family val="1"/>
        <charset val="128"/>
      </rPr>
      <t xml:space="preserve">
（定格出力kW）</t>
    </r>
    <rPh sb="0" eb="2">
      <t>セツビ</t>
    </rPh>
    <rPh sb="2" eb="4">
      <t>セッチ</t>
    </rPh>
    <rPh sb="4" eb="5">
      <t>リョウ</t>
    </rPh>
    <rPh sb="8" eb="12">
      <t>テイカクシュツリョク</t>
    </rPh>
    <phoneticPr fontId="1"/>
  </si>
  <si>
    <t>定格出力相当量（kW）</t>
    <rPh sb="0" eb="2">
      <t>テイカク</t>
    </rPh>
    <rPh sb="2" eb="4">
      <t>シュツリョク</t>
    </rPh>
    <rPh sb="4" eb="6">
      <t>ソウトウ</t>
    </rPh>
    <rPh sb="6" eb="7">
      <t>リョウ</t>
    </rPh>
    <phoneticPr fontId="1"/>
  </si>
  <si>
    <t>特定建築物の主要な用途</t>
    <rPh sb="0" eb="5">
      <t>トクテイケンチクブツ</t>
    </rPh>
    <rPh sb="6" eb="8">
      <t>シュヨウ</t>
    </rPh>
    <rPh sb="9" eb="11">
      <t>ヨウト</t>
    </rPh>
    <phoneticPr fontId="1"/>
  </si>
  <si>
    <t>工場等（床面積の1/2以上が工場等の用途である）</t>
    <rPh sb="0" eb="3">
      <t>コウジョウトウ</t>
    </rPh>
    <rPh sb="4" eb="7">
      <t>ユカメンセキ</t>
    </rPh>
    <rPh sb="11" eb="13">
      <t>イジョウ</t>
    </rPh>
    <rPh sb="14" eb="17">
      <t>コウジョウトウ</t>
    </rPh>
    <rPh sb="18" eb="20">
      <t>ヨウト</t>
    </rPh>
    <phoneticPr fontId="1"/>
  </si>
  <si>
    <t>工場等以外</t>
    <rPh sb="0" eb="3">
      <t>コウジョウトウ</t>
    </rPh>
    <rPh sb="3" eb="5">
      <t>イガイ</t>
    </rPh>
    <phoneticPr fontId="1"/>
  </si>
  <si>
    <t>　　ア　特定建築物の建築面積（増築の場合、増築する部分の建築面積）</t>
    <rPh sb="4" eb="9">
      <t>トクテイケンチクブツ</t>
    </rPh>
    <rPh sb="10" eb="14">
      <t>ケンチクメンセキ</t>
    </rPh>
    <rPh sb="15" eb="17">
      <t>ゾウチク</t>
    </rPh>
    <rPh sb="18" eb="20">
      <t>バアイ</t>
    </rPh>
    <rPh sb="21" eb="23">
      <t>ゾウチク</t>
    </rPh>
    <rPh sb="25" eb="27">
      <t>ブブン</t>
    </rPh>
    <rPh sb="28" eb="32">
      <t>ケンチクメンセキ</t>
    </rPh>
    <phoneticPr fontId="1"/>
  </si>
  <si>
    <t>（２）設置が困難な部分の面積（除外面積）の算定</t>
    <phoneticPr fontId="1"/>
  </si>
  <si>
    <t>当該特定建築物の建築面積</t>
    <rPh sb="0" eb="7">
      <t>トウガイトクテイケンチクブツ</t>
    </rPh>
    <rPh sb="8" eb="12">
      <t>ケンチクメンセキ</t>
    </rPh>
    <phoneticPr fontId="1"/>
  </si>
  <si>
    <t>MJ</t>
    <phoneticPr fontId="1"/>
  </si>
  <si>
    <t>　　□</t>
    <phoneticPr fontId="1"/>
  </si>
  <si>
    <t>特定建築物及びその敷地以外への設置</t>
    <rPh sb="0" eb="6">
      <t>トクテイケンチクブツオヨ</t>
    </rPh>
    <rPh sb="9" eb="13">
      <t>シキチイガイ</t>
    </rPh>
    <rPh sb="15" eb="17">
      <t>セッチ</t>
    </rPh>
    <phoneticPr fontId="1"/>
  </si>
  <si>
    <t>再生可能エネルギー調達計画書　算定シート②【オンサイト設置】</t>
    <rPh sb="0" eb="2">
      <t>サイセイ</t>
    </rPh>
    <rPh sb="2" eb="4">
      <t>カノウ</t>
    </rPh>
    <rPh sb="9" eb="11">
      <t>チョウタツ</t>
    </rPh>
    <rPh sb="11" eb="14">
      <t>ケイカクショ</t>
    </rPh>
    <rPh sb="15" eb="17">
      <t>サンテイ</t>
    </rPh>
    <phoneticPr fontId="1"/>
  </si>
  <si>
    <t>再生可能エネルギー調達計画書　算定シート①【設置基準量の算定】</t>
    <rPh sb="0" eb="2">
      <t>サイセイ</t>
    </rPh>
    <rPh sb="2" eb="4">
      <t>カノウ</t>
    </rPh>
    <rPh sb="9" eb="11">
      <t>チョウタツ</t>
    </rPh>
    <rPh sb="11" eb="14">
      <t>ケイカクショ</t>
    </rPh>
    <rPh sb="15" eb="17">
      <t>サンテイ</t>
    </rPh>
    <phoneticPr fontId="1"/>
  </si>
  <si>
    <t>太陽光発電設備</t>
    <phoneticPr fontId="1"/>
  </si>
  <si>
    <t>（</t>
    <phoneticPr fontId="1"/>
  </si>
  <si>
    <t>あり</t>
    <phoneticPr fontId="1"/>
  </si>
  <si>
    <t>圧縮</t>
    <rPh sb="0" eb="2">
      <t>アッシュク</t>
    </rPh>
    <phoneticPr fontId="1"/>
  </si>
  <si>
    <t>なし</t>
    <phoneticPr fontId="1"/>
  </si>
  <si>
    <t>）</t>
    <phoneticPr fontId="1"/>
  </si>
  <si>
    <t>発電設備の種別</t>
    <rPh sb="0" eb="4">
      <t>ハツデンセツビ</t>
    </rPh>
    <rPh sb="5" eb="7">
      <t>シュベツ</t>
    </rPh>
    <phoneticPr fontId="1"/>
  </si>
  <si>
    <t>利用方法</t>
    <rPh sb="0" eb="4">
      <t>リヨウホウホウ</t>
    </rPh>
    <phoneticPr fontId="1"/>
  </si>
  <si>
    <t>　　ア　太陽光発電設備</t>
    <rPh sb="4" eb="7">
      <t>タイヨウコウ</t>
    </rPh>
    <rPh sb="7" eb="9">
      <t>ハツデン</t>
    </rPh>
    <rPh sb="9" eb="11">
      <t>セツビ</t>
    </rPh>
    <phoneticPr fontId="1"/>
  </si>
  <si>
    <t>　　イ　その他再生可能エネルギー発電設備</t>
    <rPh sb="6" eb="7">
      <t>タ</t>
    </rPh>
    <rPh sb="7" eb="9">
      <t>サイセイ</t>
    </rPh>
    <rPh sb="9" eb="11">
      <t>カノウ</t>
    </rPh>
    <rPh sb="16" eb="18">
      <t>ハツデン</t>
    </rPh>
    <rPh sb="18" eb="20">
      <t>セツビ</t>
    </rPh>
    <phoneticPr fontId="1"/>
  </si>
  <si>
    <t>風力発電設備</t>
    <rPh sb="0" eb="6">
      <t>フウリョクハツデンセツビ</t>
    </rPh>
    <phoneticPr fontId="1"/>
  </si>
  <si>
    <t>バイオマス発電設備</t>
    <rPh sb="5" eb="9">
      <t>ハツデンセツビ</t>
    </rPh>
    <phoneticPr fontId="1"/>
  </si>
  <si>
    <t>小水力発電設備</t>
    <rPh sb="0" eb="3">
      <t>ショウスイリョク</t>
    </rPh>
    <rPh sb="3" eb="7">
      <t>ハツデンセツビ</t>
    </rPh>
    <phoneticPr fontId="1"/>
  </si>
  <si>
    <t>地熱発電設備</t>
    <rPh sb="0" eb="6">
      <t>チネツハツデンセツビ</t>
    </rPh>
    <phoneticPr fontId="1"/>
  </si>
  <si>
    <t>その他発電設備</t>
    <rPh sb="2" eb="3">
      <t>ホカ</t>
    </rPh>
    <rPh sb="3" eb="7">
      <t>ハツデンセツビ</t>
    </rPh>
    <phoneticPr fontId="1"/>
  </si>
  <si>
    <t>太陽光発電設備設置量</t>
    <rPh sb="0" eb="3">
      <t>タイヨウコウ</t>
    </rPh>
    <rPh sb="3" eb="5">
      <t>ハツデン</t>
    </rPh>
    <rPh sb="5" eb="7">
      <t>セツビ</t>
    </rPh>
    <rPh sb="7" eb="9">
      <t>セッチ</t>
    </rPh>
    <rPh sb="9" eb="10">
      <t>リョウ</t>
    </rPh>
    <phoneticPr fontId="1"/>
  </si>
  <si>
    <t>その他発電設備設置量の合計</t>
    <rPh sb="2" eb="3">
      <t>ホカ</t>
    </rPh>
    <rPh sb="3" eb="10">
      <t>ハツデンセツビセッチリョウ</t>
    </rPh>
    <rPh sb="11" eb="13">
      <t>ゴウケイ</t>
    </rPh>
    <phoneticPr fontId="1"/>
  </si>
  <si>
    <t>設置基準量</t>
    <rPh sb="0" eb="5">
      <t>セッチキジュンリョウ</t>
    </rPh>
    <phoneticPr fontId="1"/>
  </si>
  <si>
    <t>再生可能エネルギー調達計画書　算定シート③【オフサイト設置】</t>
    <rPh sb="0" eb="2">
      <t>サイセイ</t>
    </rPh>
    <rPh sb="2" eb="4">
      <t>カノウ</t>
    </rPh>
    <rPh sb="9" eb="11">
      <t>チョウタツ</t>
    </rPh>
    <rPh sb="11" eb="14">
      <t>ケイカクショ</t>
    </rPh>
    <rPh sb="15" eb="17">
      <t>サンテイ</t>
    </rPh>
    <phoneticPr fontId="1"/>
  </si>
  <si>
    <t>番号</t>
    <rPh sb="0" eb="2">
      <t>バンゴウ</t>
    </rPh>
    <phoneticPr fontId="1"/>
  </si>
  <si>
    <t>　　ア　名称及び所在地等</t>
    <rPh sb="4" eb="6">
      <t>メイショウ</t>
    </rPh>
    <rPh sb="6" eb="7">
      <t>オヨ</t>
    </rPh>
    <rPh sb="8" eb="11">
      <t>ショザイチ</t>
    </rPh>
    <rPh sb="11" eb="12">
      <t>ナド</t>
    </rPh>
    <phoneticPr fontId="1"/>
  </si>
  <si>
    <t>　　イ　定格出力、供給方法等</t>
    <rPh sb="4" eb="6">
      <t>テイカク</t>
    </rPh>
    <rPh sb="6" eb="8">
      <t>シュツリョク</t>
    </rPh>
    <rPh sb="9" eb="11">
      <t>キョウキュウ</t>
    </rPh>
    <rPh sb="11" eb="13">
      <t>ホウホウ</t>
    </rPh>
    <rPh sb="13" eb="14">
      <t>ナド</t>
    </rPh>
    <phoneticPr fontId="1"/>
  </si>
  <si>
    <t>発電設備容量
（定格出力kW）</t>
    <rPh sb="0" eb="4">
      <t>ハツデンセツビ</t>
    </rPh>
    <rPh sb="4" eb="6">
      <t>ヨウリョウ</t>
    </rPh>
    <rPh sb="8" eb="12">
      <t>テイカクシュツリョク</t>
    </rPh>
    <phoneticPr fontId="1"/>
  </si>
  <si>
    <t>□</t>
  </si>
  <si>
    <t>発電設備・発電所の名称</t>
    <rPh sb="0" eb="4">
      <t>ハツデンセツビ</t>
    </rPh>
    <rPh sb="5" eb="8">
      <t>ハツデンショ</t>
    </rPh>
    <rPh sb="9" eb="11">
      <t>メイショウ</t>
    </rPh>
    <phoneticPr fontId="1"/>
  </si>
  <si>
    <t>再生可能エネルギー調達計画書　算定シート④【再エネ調達・証書調達】</t>
    <rPh sb="0" eb="2">
      <t>サイセイ</t>
    </rPh>
    <rPh sb="2" eb="4">
      <t>カノウ</t>
    </rPh>
    <rPh sb="9" eb="11">
      <t>チョウタツ</t>
    </rPh>
    <rPh sb="11" eb="14">
      <t>ケイカクショ</t>
    </rPh>
    <rPh sb="15" eb="17">
      <t>サンテイ</t>
    </rPh>
    <rPh sb="22" eb="23">
      <t>サイ</t>
    </rPh>
    <rPh sb="25" eb="27">
      <t>チョウタツ</t>
    </rPh>
    <rPh sb="28" eb="30">
      <t>ショウショ</t>
    </rPh>
    <rPh sb="30" eb="32">
      <t>チョウタツ</t>
    </rPh>
    <phoneticPr fontId="1"/>
  </si>
  <si>
    <t>詳細</t>
    <phoneticPr fontId="1"/>
  </si>
  <si>
    <t>「エネルギー消費性能計算プログラム（非住宅版）」を用いる方法</t>
    <rPh sb="6" eb="8">
      <t>ショウヒ</t>
    </rPh>
    <rPh sb="8" eb="10">
      <t>セイノウ</t>
    </rPh>
    <rPh sb="10" eb="12">
      <t>ケイサン</t>
    </rPh>
    <rPh sb="18" eb="19">
      <t>ヒ</t>
    </rPh>
    <rPh sb="19" eb="21">
      <t>ジュウタク</t>
    </rPh>
    <rPh sb="21" eb="22">
      <t>バン</t>
    </rPh>
    <rPh sb="25" eb="26">
      <t>モチ</t>
    </rPh>
    <rPh sb="28" eb="30">
      <t>ホウホウ</t>
    </rPh>
    <phoneticPr fontId="1"/>
  </si>
  <si>
    <t>「エネルギー消費性能計算プログラム（住宅版）」を用いる方法</t>
    <rPh sb="6" eb="8">
      <t>ショウヒ</t>
    </rPh>
    <rPh sb="8" eb="10">
      <t>セイノウ</t>
    </rPh>
    <rPh sb="10" eb="12">
      <t>ケイサン</t>
    </rPh>
    <rPh sb="18" eb="20">
      <t>ジュウタク</t>
    </rPh>
    <rPh sb="20" eb="21">
      <t>バン</t>
    </rPh>
    <phoneticPr fontId="1"/>
  </si>
  <si>
    <t>電気の需給契約を締結する際に予測した電気の需要予測に建物稼働率等を乗じる方法</t>
    <rPh sb="0" eb="2">
      <t>デンキ</t>
    </rPh>
    <rPh sb="3" eb="7">
      <t>ジュキュウケイヤク</t>
    </rPh>
    <rPh sb="8" eb="10">
      <t>テイケツ</t>
    </rPh>
    <rPh sb="12" eb="13">
      <t>サイ</t>
    </rPh>
    <rPh sb="14" eb="16">
      <t>ヨソク</t>
    </rPh>
    <rPh sb="18" eb="20">
      <t>デンキ</t>
    </rPh>
    <rPh sb="21" eb="23">
      <t>ジュヨウ</t>
    </rPh>
    <rPh sb="23" eb="25">
      <t>ヨソク</t>
    </rPh>
    <rPh sb="26" eb="28">
      <t>タテモノ</t>
    </rPh>
    <rPh sb="28" eb="31">
      <t>カドウリツ</t>
    </rPh>
    <rPh sb="31" eb="32">
      <t>ナド</t>
    </rPh>
    <rPh sb="33" eb="34">
      <t>ジョウ</t>
    </rPh>
    <rPh sb="36" eb="38">
      <t>ホウホウ</t>
    </rPh>
    <phoneticPr fontId="1"/>
  </si>
  <si>
    <t>電気設備等の設計根拠とした年間電気使用量の推計結果の資料等を用いる方法</t>
    <rPh sb="0" eb="2">
      <t>デンキ</t>
    </rPh>
    <rPh sb="2" eb="5">
      <t>セツビナド</t>
    </rPh>
    <rPh sb="6" eb="8">
      <t>セッケイ</t>
    </rPh>
    <rPh sb="8" eb="10">
      <t>コンキョ</t>
    </rPh>
    <rPh sb="13" eb="15">
      <t>ネンカン</t>
    </rPh>
    <rPh sb="15" eb="17">
      <t>デンキ</t>
    </rPh>
    <rPh sb="17" eb="20">
      <t>シヨウリョウ</t>
    </rPh>
    <rPh sb="21" eb="23">
      <t>スイケイ</t>
    </rPh>
    <rPh sb="23" eb="25">
      <t>ケッカ</t>
    </rPh>
    <rPh sb="26" eb="28">
      <t>シリョウ</t>
    </rPh>
    <rPh sb="28" eb="29">
      <t>ナド</t>
    </rPh>
    <rPh sb="30" eb="31">
      <t>モチ</t>
    </rPh>
    <rPh sb="33" eb="35">
      <t>ホウホウ</t>
    </rPh>
    <phoneticPr fontId="1"/>
  </si>
  <si>
    <t>その他の方法　</t>
    <rPh sb="2" eb="3">
      <t>タ</t>
    </rPh>
    <rPh sb="4" eb="6">
      <t>ホウホウ</t>
    </rPh>
    <phoneticPr fontId="1"/>
  </si>
  <si>
    <t>再生可能エネルギー調達計画書　算定シート⑤【再エネ調達・証書調達】</t>
    <rPh sb="0" eb="2">
      <t>サイセイ</t>
    </rPh>
    <rPh sb="2" eb="4">
      <t>カノウ</t>
    </rPh>
    <rPh sb="9" eb="11">
      <t>チョウタツ</t>
    </rPh>
    <rPh sb="11" eb="14">
      <t>ケイカクショ</t>
    </rPh>
    <rPh sb="15" eb="17">
      <t>サンテイ</t>
    </rPh>
    <rPh sb="22" eb="23">
      <t>サイ</t>
    </rPh>
    <rPh sb="25" eb="27">
      <t>チョウタツ</t>
    </rPh>
    <rPh sb="28" eb="30">
      <t>ショウショ</t>
    </rPh>
    <rPh sb="30" eb="32">
      <t>チョウタツ</t>
    </rPh>
    <phoneticPr fontId="1"/>
  </si>
  <si>
    <t>　　　建物推計電気使用量</t>
    <rPh sb="3" eb="5">
      <t>タテモノ</t>
    </rPh>
    <rPh sb="5" eb="7">
      <t>スイケイ</t>
    </rPh>
    <rPh sb="7" eb="9">
      <t>デンキ</t>
    </rPh>
    <rPh sb="9" eb="12">
      <t>シヨウリョウ</t>
    </rPh>
    <phoneticPr fontId="1"/>
  </si>
  <si>
    <t>共用部分のみの電気使用量を推計</t>
    <rPh sb="0" eb="4">
      <t>キョウヨウブブン</t>
    </rPh>
    <rPh sb="7" eb="12">
      <t>デンキシヨウリョウ</t>
    </rPh>
    <rPh sb="13" eb="15">
      <t>スイケイ</t>
    </rPh>
    <phoneticPr fontId="1"/>
  </si>
  <si>
    <t>建物全体</t>
    <rPh sb="0" eb="4">
      <t>タテモノゼンタイ</t>
    </rPh>
    <phoneticPr fontId="1"/>
  </si>
  <si>
    <t>共用部分のみ</t>
    <rPh sb="0" eb="4">
      <t>キョウヨウブブン</t>
    </rPh>
    <phoneticPr fontId="1"/>
  </si>
  <si>
    <t>小売電気事業者の名称</t>
    <rPh sb="0" eb="7">
      <t>コウリデンキジギョウシャ</t>
    </rPh>
    <rPh sb="8" eb="10">
      <t>メイショウ</t>
    </rPh>
    <phoneticPr fontId="1"/>
  </si>
  <si>
    <t>追加性要件</t>
    <rPh sb="0" eb="5">
      <t>ツイカセイヨウケン</t>
    </rPh>
    <phoneticPr fontId="1"/>
  </si>
  <si>
    <t>又は</t>
    <rPh sb="0" eb="1">
      <t>マタ</t>
    </rPh>
    <phoneticPr fontId="1"/>
  </si>
  <si>
    <t>定格出力に相当する量</t>
    <rPh sb="0" eb="4">
      <t>テイカクシュツリョク</t>
    </rPh>
    <rPh sb="5" eb="7">
      <t>ソウトウ</t>
    </rPh>
    <rPh sb="9" eb="10">
      <t>リョウ</t>
    </rPh>
    <phoneticPr fontId="1"/>
  </si>
  <si>
    <t>証書利用</t>
    <rPh sb="0" eb="4">
      <t>ショウショリヨウ</t>
    </rPh>
    <phoneticPr fontId="1"/>
  </si>
  <si>
    <t>生グリーン電力</t>
    <rPh sb="0" eb="1">
      <t>ナマ</t>
    </rPh>
    <rPh sb="5" eb="7">
      <t>デンリョク</t>
    </rPh>
    <phoneticPr fontId="1"/>
  </si>
  <si>
    <t>調達予定事業者の名称・種別</t>
    <rPh sb="0" eb="7">
      <t>チョウタツヨテイジギョウシャ</t>
    </rPh>
    <rPh sb="8" eb="10">
      <t>メイショウ</t>
    </rPh>
    <rPh sb="11" eb="13">
      <t>シュベツ</t>
    </rPh>
    <phoneticPr fontId="1"/>
  </si>
  <si>
    <t>証書種別</t>
    <rPh sb="0" eb="4">
      <t>ショウショシュベツ</t>
    </rPh>
    <phoneticPr fontId="1"/>
  </si>
  <si>
    <t>年間調達予定量</t>
    <rPh sb="0" eb="7">
      <t>ネンカンチョウタツヨテイリョウ</t>
    </rPh>
    <phoneticPr fontId="1"/>
  </si>
  <si>
    <t>満たす</t>
    <rPh sb="0" eb="1">
      <t>ミ</t>
    </rPh>
    <phoneticPr fontId="1"/>
  </si>
  <si>
    <t>年</t>
    <rPh sb="0" eb="1">
      <t>ネン</t>
    </rPh>
    <phoneticPr fontId="1"/>
  </si>
  <si>
    <t>再生可能エネルギー調達計画書　算定シート⑥【再エネ調達・証書調達】</t>
    <rPh sb="0" eb="2">
      <t>サイセイ</t>
    </rPh>
    <rPh sb="2" eb="4">
      <t>カノウ</t>
    </rPh>
    <rPh sb="9" eb="11">
      <t>チョウタツ</t>
    </rPh>
    <rPh sb="11" eb="14">
      <t>ケイカクショ</t>
    </rPh>
    <rPh sb="15" eb="17">
      <t>サンテイ</t>
    </rPh>
    <rPh sb="22" eb="23">
      <t>サイ</t>
    </rPh>
    <rPh sb="25" eb="27">
      <t>チョウタツ</t>
    </rPh>
    <rPh sb="28" eb="30">
      <t>ショウショ</t>
    </rPh>
    <rPh sb="30" eb="32">
      <t>チョウタツ</t>
    </rPh>
    <phoneticPr fontId="1"/>
  </si>
  <si>
    <t>建物全体を小売電気事業者と需給契約する一括受電方式を採用</t>
    <phoneticPr fontId="1"/>
  </si>
  <si>
    <t>一括受電事業者を特定建築主が選択し、再エネ電気の供給契約を締結</t>
    <phoneticPr fontId="1"/>
  </si>
  <si>
    <t>建物入居者に対し、重要事項説明等で再エネ電気により電気を供給することを説明</t>
    <phoneticPr fontId="1"/>
  </si>
  <si>
    <t>一括受電事業者との再エネ電気供給契約を管理組合等に承継</t>
    <phoneticPr fontId="1"/>
  </si>
  <si>
    <t>再生可能エネルギー調達計画書　算定シート⑦【再エネ調達・証書調達】</t>
    <rPh sb="0" eb="2">
      <t>サイセイ</t>
    </rPh>
    <rPh sb="2" eb="4">
      <t>カノウ</t>
    </rPh>
    <rPh sb="9" eb="11">
      <t>チョウタツ</t>
    </rPh>
    <rPh sb="11" eb="14">
      <t>ケイカクショ</t>
    </rPh>
    <rPh sb="15" eb="17">
      <t>サンテイ</t>
    </rPh>
    <rPh sb="22" eb="23">
      <t>サイ</t>
    </rPh>
    <rPh sb="25" eb="27">
      <t>チョウタツ</t>
    </rPh>
    <rPh sb="28" eb="30">
      <t>ショウショ</t>
    </rPh>
    <rPh sb="30" eb="32">
      <t>チョウタツ</t>
    </rPh>
    <phoneticPr fontId="1"/>
  </si>
  <si>
    <t>竣工当初から</t>
    <rPh sb="0" eb="4">
      <t>シュンコウトウショ</t>
    </rPh>
    <phoneticPr fontId="1"/>
  </si>
  <si>
    <t>将来１００％化目標</t>
    <rPh sb="0" eb="2">
      <t>ショウライ</t>
    </rPh>
    <rPh sb="6" eb="7">
      <t>カ</t>
    </rPh>
    <rPh sb="7" eb="9">
      <t>モクヒョウ</t>
    </rPh>
    <phoneticPr fontId="1"/>
  </si>
  <si>
    <t>対象建物の全体</t>
    <rPh sb="0" eb="2">
      <t>タイショウ</t>
    </rPh>
    <rPh sb="2" eb="4">
      <t>タテモノ</t>
    </rPh>
    <rPh sb="5" eb="7">
      <t>ゼンタイ</t>
    </rPh>
    <phoneticPr fontId="1"/>
  </si>
  <si>
    <t>第三者イニシアティブへの加盟</t>
    <rPh sb="0" eb="3">
      <t>ダイサンシャ</t>
    </rPh>
    <rPh sb="12" eb="14">
      <t>カメイ</t>
    </rPh>
    <phoneticPr fontId="1"/>
  </si>
  <si>
    <t>：</t>
    <phoneticPr fontId="1"/>
  </si>
  <si>
    <t>公表予定時期</t>
    <rPh sb="0" eb="2">
      <t>コウヒョウ</t>
    </rPh>
    <rPh sb="2" eb="4">
      <t>ヨテイ</t>
    </rPh>
    <rPh sb="4" eb="6">
      <t>ジキ</t>
    </rPh>
    <phoneticPr fontId="1"/>
  </si>
  <si>
    <t>具体的内容</t>
    <rPh sb="0" eb="5">
      <t>グタイテキナイヨウ</t>
    </rPh>
    <phoneticPr fontId="1"/>
  </si>
  <si>
    <t>定格出力相当量
（kW）</t>
    <rPh sb="0" eb="2">
      <t>テイカク</t>
    </rPh>
    <rPh sb="2" eb="4">
      <t>シュツリョク</t>
    </rPh>
    <rPh sb="4" eb="6">
      <t>ソウトウ</t>
    </rPh>
    <rPh sb="6" eb="7">
      <t>リョウ</t>
    </rPh>
    <phoneticPr fontId="1"/>
  </si>
  <si>
    <t>発電種別・証書種別</t>
    <rPh sb="0" eb="2">
      <t>ハツデン</t>
    </rPh>
    <rPh sb="2" eb="4">
      <t>シュベツ</t>
    </rPh>
    <rPh sb="5" eb="9">
      <t>ショウショシュベツ</t>
    </rPh>
    <phoneticPr fontId="1"/>
  </si>
  <si>
    <t>推計年間使用量
（kWh）</t>
    <rPh sb="0" eb="2">
      <t>スイケイ</t>
    </rPh>
    <rPh sb="2" eb="4">
      <t>ネンカン</t>
    </rPh>
    <rPh sb="4" eb="6">
      <t>シヨウ</t>
    </rPh>
    <rPh sb="6" eb="7">
      <t>リョウ</t>
    </rPh>
    <phoneticPr fontId="1"/>
  </si>
  <si>
    <t>・</t>
    <phoneticPr fontId="1"/>
  </si>
  <si>
    <t>竣工当初</t>
    <rPh sb="0" eb="4">
      <t>シュンコウトウショ</t>
    </rPh>
    <phoneticPr fontId="1"/>
  </si>
  <si>
    <t>竣工当初に再エネ１００％化を達成していない場合</t>
    <rPh sb="0" eb="4">
      <t>シュンコウトウショ</t>
    </rPh>
    <rPh sb="5" eb="6">
      <t>サイ</t>
    </rPh>
    <rPh sb="12" eb="13">
      <t>カ</t>
    </rPh>
    <rPh sb="14" eb="16">
      <t>タッセイ</t>
    </rPh>
    <rPh sb="21" eb="23">
      <t>バアイ</t>
    </rPh>
    <phoneticPr fontId="1"/>
  </si>
  <si>
    <t>達成予定時期（</t>
    <rPh sb="0" eb="2">
      <t>タッセイ</t>
    </rPh>
    <rPh sb="2" eb="4">
      <t>ヨテイ</t>
    </rPh>
    <rPh sb="4" eb="6">
      <t>ジキ</t>
    </rPh>
    <phoneticPr fontId="1"/>
  </si>
  <si>
    <t>手法</t>
    <rPh sb="0" eb="2">
      <t>シュホウ</t>
    </rPh>
    <phoneticPr fontId="1"/>
  </si>
  <si>
    <t>供給主体・方式</t>
    <rPh sb="0" eb="2">
      <t>キョウキュウ</t>
    </rPh>
    <rPh sb="2" eb="4">
      <t>シュタイ</t>
    </rPh>
    <rPh sb="5" eb="7">
      <t>ホウシキ</t>
    </rPh>
    <phoneticPr fontId="1"/>
  </si>
  <si>
    <t>地中熱利用設備</t>
    <rPh sb="0" eb="7">
      <t>チチュウネツリヨウセツビ</t>
    </rPh>
    <phoneticPr fontId="1"/>
  </si>
  <si>
    <t>その他熱利用設備</t>
    <rPh sb="2" eb="3">
      <t>タ</t>
    </rPh>
    <rPh sb="3" eb="8">
      <t>ネツリヨウセツビ</t>
    </rPh>
    <phoneticPr fontId="1"/>
  </si>
  <si>
    <t>下限</t>
    <rPh sb="0" eb="2">
      <t>カゲン</t>
    </rPh>
    <phoneticPr fontId="1"/>
  </si>
  <si>
    <t>上限</t>
    <rPh sb="0" eb="2">
      <t>ジョウゲン</t>
    </rPh>
    <phoneticPr fontId="1"/>
  </si>
  <si>
    <t>＜工場等以外＞</t>
    <rPh sb="1" eb="4">
      <t>コウジョウトウ</t>
    </rPh>
    <rPh sb="4" eb="6">
      <t>イガイ</t>
    </rPh>
    <phoneticPr fontId="1"/>
  </si>
  <si>
    <t>延床面積</t>
    <rPh sb="0" eb="4">
      <t>ノベユカメンセキ</t>
    </rPh>
    <phoneticPr fontId="1"/>
  </si>
  <si>
    <t>延床面積による下限・上限表</t>
    <rPh sb="0" eb="1">
      <t>ノベ</t>
    </rPh>
    <rPh sb="1" eb="4">
      <t>ユカメンセキ</t>
    </rPh>
    <rPh sb="7" eb="9">
      <t>カゲン</t>
    </rPh>
    <rPh sb="10" eb="12">
      <t>ジョウゲン</t>
    </rPh>
    <rPh sb="12" eb="13">
      <t>ヒョウ</t>
    </rPh>
    <phoneticPr fontId="1"/>
  </si>
  <si>
    <t>2,000～5,000㎡未満</t>
    <rPh sb="12" eb="14">
      <t>ミマン</t>
    </rPh>
    <phoneticPr fontId="1"/>
  </si>
  <si>
    <t>5,000～10,000㎡未満</t>
    <rPh sb="13" eb="15">
      <t>ミマン</t>
    </rPh>
    <phoneticPr fontId="1"/>
  </si>
  <si>
    <t>＜工場等＞</t>
    <rPh sb="1" eb="4">
      <t>コウジョウトウ</t>
    </rPh>
    <phoneticPr fontId="1"/>
  </si>
  <si>
    <t>10,000㎡以上</t>
    <rPh sb="7" eb="9">
      <t>イジョウ</t>
    </rPh>
    <phoneticPr fontId="1"/>
  </si>
  <si>
    <t>太陽光発電設備</t>
    <rPh sb="0" eb="7">
      <t>タイヨウコウハツデンセツビ</t>
    </rPh>
    <phoneticPr fontId="1"/>
  </si>
  <si>
    <t>その他発電設備</t>
    <rPh sb="2" eb="7">
      <t>タハツデンセツビ</t>
    </rPh>
    <phoneticPr fontId="1"/>
  </si>
  <si>
    <t>バイオマス熱利用設備</t>
    <phoneticPr fontId="1"/>
  </si>
  <si>
    <t>太陽熱利用設備</t>
    <phoneticPr fontId="1"/>
  </si>
  <si>
    <t>Ⅰ</t>
    <phoneticPr fontId="1"/>
  </si>
  <si>
    <t>Ⅲ</t>
    <phoneticPr fontId="1"/>
  </si>
  <si>
    <t>Ⅱ</t>
    <phoneticPr fontId="1"/>
  </si>
  <si>
    <t>Ⅳ</t>
    <phoneticPr fontId="1"/>
  </si>
  <si>
    <t>Ⅴ</t>
    <phoneticPr fontId="1"/>
  </si>
  <si>
    <t>（４）設置基準量に対する割合の算定</t>
    <rPh sb="3" eb="5">
      <t>セッチ</t>
    </rPh>
    <rPh sb="5" eb="7">
      <t>キジュン</t>
    </rPh>
    <rPh sb="7" eb="8">
      <t>リョウ</t>
    </rPh>
    <rPh sb="9" eb="10">
      <t>タイ</t>
    </rPh>
    <rPh sb="12" eb="14">
      <t>ワリアイ</t>
    </rPh>
    <rPh sb="15" eb="17">
      <t>サンテイ</t>
    </rPh>
    <phoneticPr fontId="1"/>
  </si>
  <si>
    <t>なし</t>
    <phoneticPr fontId="1"/>
  </si>
  <si>
    <t>（Ⅰ＋Ⅱ＋Ⅲ＋Ⅳ＋Ⅴ）</t>
    <phoneticPr fontId="1"/>
  </si>
  <si>
    <t>特定建築物における
年間使用予定量（kWh）</t>
    <rPh sb="0" eb="5">
      <t>トクテイケンチクブツ</t>
    </rPh>
    <rPh sb="10" eb="12">
      <t>ネンカン</t>
    </rPh>
    <rPh sb="12" eb="14">
      <t>シヨウ</t>
    </rPh>
    <rPh sb="14" eb="16">
      <t>ヨテイ</t>
    </rPh>
    <rPh sb="16" eb="17">
      <t>リョウ</t>
    </rPh>
    <phoneticPr fontId="1"/>
  </si>
  <si>
    <t>特定建築物における
年間使用予定量（kWh）</t>
    <rPh sb="14" eb="16">
      <t>ヨテイ</t>
    </rPh>
    <phoneticPr fontId="1"/>
  </si>
  <si>
    <t>特定建築物における
年間使用予定量（kWh）</t>
    <rPh sb="0" eb="2">
      <t>トクテイ</t>
    </rPh>
    <rPh sb="2" eb="5">
      <t>ケンチクブツ</t>
    </rPh>
    <rPh sb="10" eb="12">
      <t>ネンカン</t>
    </rPh>
    <rPh sb="12" eb="14">
      <t>シヨウ</t>
    </rPh>
    <rPh sb="14" eb="16">
      <t>ヨテイ</t>
    </rPh>
    <rPh sb="16" eb="17">
      <t>リョウ</t>
    </rPh>
    <phoneticPr fontId="1"/>
  </si>
  <si>
    <r>
      <t>設備設置量</t>
    </r>
    <r>
      <rPr>
        <sz val="10"/>
        <color theme="1"/>
        <rFont val="ＭＳ 明朝"/>
        <family val="1"/>
        <charset val="128"/>
      </rPr>
      <t xml:space="preserve">
（定格出力kW）</t>
    </r>
    <rPh sb="0" eb="2">
      <t>セツビ</t>
    </rPh>
    <rPh sb="2" eb="4">
      <t>セッチ</t>
    </rPh>
    <rPh sb="4" eb="5">
      <t>リョウ</t>
    </rPh>
    <rPh sb="7" eb="11">
      <t>テイカクシュツリョク</t>
    </rPh>
    <phoneticPr fontId="1"/>
  </si>
  <si>
    <t>　　ウ　年間推計発電量及び年間使用予定量</t>
    <rPh sb="4" eb="6">
      <t>ネンカン</t>
    </rPh>
    <rPh sb="6" eb="8">
      <t>スイケイ</t>
    </rPh>
    <rPh sb="8" eb="10">
      <t>ハツデン</t>
    </rPh>
    <rPh sb="10" eb="11">
      <t>リョウ</t>
    </rPh>
    <rPh sb="11" eb="12">
      <t>オヨ</t>
    </rPh>
    <rPh sb="13" eb="20">
      <t>ネンカンシヨウヨテイリョウ</t>
    </rPh>
    <phoneticPr fontId="1"/>
  </si>
  <si>
    <t>（３）年間使用予定量</t>
    <rPh sb="3" eb="5">
      <t>ネンカン</t>
    </rPh>
    <rPh sb="5" eb="10">
      <t>シヨウヨテイリョウ</t>
    </rPh>
    <phoneticPr fontId="1"/>
  </si>
  <si>
    <t>年間調達予定量のうち再エネ調達量（kWh）</t>
    <rPh sb="0" eb="2">
      <t>ネンカン</t>
    </rPh>
    <rPh sb="2" eb="4">
      <t>チョウタツ</t>
    </rPh>
    <rPh sb="4" eb="6">
      <t>ヨテイ</t>
    </rPh>
    <rPh sb="6" eb="7">
      <t>リョウ</t>
    </rPh>
    <rPh sb="10" eb="11">
      <t>サイ</t>
    </rPh>
    <rPh sb="13" eb="16">
      <t>チョウタツリョウ</t>
    </rPh>
    <phoneticPr fontId="1"/>
  </si>
  <si>
    <t>kWh</t>
    <phoneticPr fontId="1"/>
  </si>
  <si>
    <t>ｎ</t>
    <phoneticPr fontId="1"/>
  </si>
  <si>
    <t>ｍ</t>
    <phoneticPr fontId="1"/>
  </si>
  <si>
    <t>年間推定熱使用量
（MJ）</t>
    <rPh sb="0" eb="2">
      <t>ネンカン</t>
    </rPh>
    <rPh sb="2" eb="4">
      <t>スイテイ</t>
    </rPh>
    <rPh sb="4" eb="5">
      <t>ネツ</t>
    </rPh>
    <rPh sb="5" eb="8">
      <t>シヨウリョウ</t>
    </rPh>
    <phoneticPr fontId="1"/>
  </si>
  <si>
    <t>ｊ</t>
    <phoneticPr fontId="1"/>
  </si>
  <si>
    <t>調達が必要な電力量</t>
    <rPh sb="0" eb="2">
      <t>チョウタツ</t>
    </rPh>
    <rPh sb="3" eb="5">
      <t>ヒツヨウ</t>
    </rPh>
    <rPh sb="6" eb="9">
      <t>デンリョクリョウ</t>
    </rPh>
    <phoneticPr fontId="1"/>
  </si>
  <si>
    <t>建物推計電気使用量</t>
    <rPh sb="0" eb="2">
      <t>タテモノ</t>
    </rPh>
    <rPh sb="2" eb="4">
      <t>スイケイ</t>
    </rPh>
    <rPh sb="4" eb="6">
      <t>デンキ</t>
    </rPh>
    <rPh sb="6" eb="9">
      <t>シヨウリョウ</t>
    </rPh>
    <phoneticPr fontId="1"/>
  </si>
  <si>
    <t>共用部分のみの推計電気使用量</t>
    <rPh sb="0" eb="4">
      <t>キョウヨウブブン</t>
    </rPh>
    <rPh sb="7" eb="9">
      <t>スイケイ</t>
    </rPh>
    <rPh sb="9" eb="11">
      <t>デンキ</t>
    </rPh>
    <rPh sb="11" eb="14">
      <t>シヨウリョウ</t>
    </rPh>
    <phoneticPr fontId="1"/>
  </si>
  <si>
    <t>満たす</t>
    <rPh sb="0" eb="1">
      <t>ミ</t>
    </rPh>
    <phoneticPr fontId="1"/>
  </si>
  <si>
    <t>採用有</t>
    <rPh sb="0" eb="2">
      <t>サイヨウ</t>
    </rPh>
    <rPh sb="2" eb="3">
      <t>タモツ</t>
    </rPh>
    <phoneticPr fontId="1"/>
  </si>
  <si>
    <t>採用無</t>
    <rPh sb="0" eb="2">
      <t>サイヨウ</t>
    </rPh>
    <rPh sb="2" eb="3">
      <t>ナシ</t>
    </rPh>
    <phoneticPr fontId="1"/>
  </si>
  <si>
    <t>（２）調達を予定している小売電気事業者及びメニュー等の詳細</t>
    <rPh sb="3" eb="5">
      <t>チョウタツ</t>
    </rPh>
    <rPh sb="6" eb="8">
      <t>ヨテイ</t>
    </rPh>
    <rPh sb="12" eb="14">
      <t>コウ</t>
    </rPh>
    <rPh sb="14" eb="16">
      <t>デンキ</t>
    </rPh>
    <rPh sb="16" eb="19">
      <t>ジギョウシャ</t>
    </rPh>
    <rPh sb="19" eb="20">
      <t>オヨ</t>
    </rPh>
    <rPh sb="25" eb="26">
      <t>ナド</t>
    </rPh>
    <rPh sb="27" eb="29">
      <t>ショウサイ</t>
    </rPh>
    <phoneticPr fontId="1"/>
  </si>
  <si>
    <t>　　　調達必要電力量（年間太陽光発電相当量－太陽光発電設備等の設置合計）</t>
    <rPh sb="3" eb="5">
      <t>チョウタツ</t>
    </rPh>
    <rPh sb="5" eb="7">
      <t>ヒツヨウ</t>
    </rPh>
    <rPh sb="7" eb="10">
      <t>デンリョクリョウ</t>
    </rPh>
    <rPh sb="33" eb="35">
      <t>ゴウケイ</t>
    </rPh>
    <phoneticPr fontId="1"/>
  </si>
  <si>
    <t>年間調達予定量</t>
    <rPh sb="0" eb="2">
      <t>ネンカン</t>
    </rPh>
    <rPh sb="2" eb="7">
      <t>チョウタツヨテイリョウ</t>
    </rPh>
    <phoneticPr fontId="1"/>
  </si>
  <si>
    <r>
      <t>建物推計電気使用量</t>
    </r>
    <r>
      <rPr>
        <sz val="10"/>
        <color rgb="FFFF0000"/>
        <rFont val="ＭＳ 明朝"/>
        <family val="1"/>
        <charset val="128"/>
      </rPr>
      <t/>
    </r>
    <rPh sb="0" eb="2">
      <t>タテモノ</t>
    </rPh>
    <rPh sb="2" eb="4">
      <t>スイケイ</t>
    </rPh>
    <rPh sb="4" eb="6">
      <t>デンキ</t>
    </rPh>
    <rPh sb="6" eb="9">
      <t>シヨウリョウ</t>
    </rPh>
    <phoneticPr fontId="1"/>
  </si>
  <si>
    <t>（５）建物推計電気使用量</t>
    <rPh sb="3" eb="5">
      <t>タテモノ</t>
    </rPh>
    <rPh sb="5" eb="7">
      <t>スイケイ</t>
    </rPh>
    <rPh sb="7" eb="9">
      <t>デンキ</t>
    </rPh>
    <rPh sb="9" eb="11">
      <t>シヨウ</t>
    </rPh>
    <rPh sb="11" eb="12">
      <t>リョウ</t>
    </rPh>
    <phoneticPr fontId="1"/>
  </si>
  <si>
    <t>年間調達予定量のうち再エネ調達量</t>
    <rPh sb="0" eb="7">
      <t>ネンカンチョウタツヨテイリョウ</t>
    </rPh>
    <rPh sb="10" eb="11">
      <t>サイ</t>
    </rPh>
    <rPh sb="13" eb="15">
      <t>チョウタツ</t>
    </rPh>
    <rPh sb="15" eb="16">
      <t>リョウ</t>
    </rPh>
    <phoneticPr fontId="1"/>
  </si>
  <si>
    <t>Ｄ</t>
    <phoneticPr fontId="1"/>
  </si>
  <si>
    <t>メニューの
再エネ割合（％）</t>
    <rPh sb="6" eb="7">
      <t>サイ</t>
    </rPh>
    <rPh sb="9" eb="11">
      <t>ワリアイ</t>
    </rPh>
    <phoneticPr fontId="1"/>
  </si>
  <si>
    <t>（※一括受電方式を採用していない場合に記載）</t>
    <phoneticPr fontId="1"/>
  </si>
  <si>
    <r>
      <t>１　</t>
    </r>
    <r>
      <rPr>
        <b/>
        <sz val="10"/>
        <color theme="1"/>
        <rFont val="ＭＳ ゴシック"/>
        <family val="3"/>
        <charset val="128"/>
      </rPr>
      <t>設置基準量の算定</t>
    </r>
    <rPh sb="2" eb="7">
      <t>セッチキジュンリョウ</t>
    </rPh>
    <rPh sb="8" eb="10">
      <t>サンテイ</t>
    </rPh>
    <phoneticPr fontId="1"/>
  </si>
  <si>
    <t>（１）設置基準面積及び下限上限</t>
    <rPh sb="3" eb="5">
      <t>セッチ</t>
    </rPh>
    <rPh sb="5" eb="7">
      <t>キジュン</t>
    </rPh>
    <rPh sb="7" eb="9">
      <t>メンセキ</t>
    </rPh>
    <rPh sb="9" eb="10">
      <t>オヨ</t>
    </rPh>
    <rPh sb="11" eb="13">
      <t>カゲン</t>
    </rPh>
    <rPh sb="13" eb="15">
      <t>ジョウゲン</t>
    </rPh>
    <phoneticPr fontId="1"/>
  </si>
  <si>
    <t>ヘリコプターの緊急離着陸場等を設置する部分
（屋上への出入り口から緊急離着陸場等に至る通路及び待避場所）</t>
    <rPh sb="7" eb="9">
      <t>キンキュウ</t>
    </rPh>
    <rPh sb="9" eb="12">
      <t>リチャクリク</t>
    </rPh>
    <rPh sb="12" eb="14">
      <t>ジョウナド</t>
    </rPh>
    <rPh sb="15" eb="17">
      <t>セッチ</t>
    </rPh>
    <rPh sb="19" eb="21">
      <t>ブブン</t>
    </rPh>
    <rPh sb="23" eb="25">
      <t>オクジョウ</t>
    </rPh>
    <rPh sb="27" eb="29">
      <t>デイ</t>
    </rPh>
    <rPh sb="30" eb="31">
      <t>グチ</t>
    </rPh>
    <rPh sb="33" eb="35">
      <t>キンキュウ</t>
    </rPh>
    <rPh sb="35" eb="38">
      <t>リチャクリク</t>
    </rPh>
    <rPh sb="38" eb="39">
      <t>バ</t>
    </rPh>
    <rPh sb="39" eb="40">
      <t>トウ</t>
    </rPh>
    <rPh sb="41" eb="42">
      <t>イタ</t>
    </rPh>
    <rPh sb="43" eb="45">
      <t>ツウロ</t>
    </rPh>
    <rPh sb="45" eb="46">
      <t>オヨ</t>
    </rPh>
    <rPh sb="47" eb="49">
      <t>タイヒ</t>
    </rPh>
    <rPh sb="49" eb="51">
      <t>バショ</t>
    </rPh>
    <rPh sb="50" eb="51">
      <t>タイジョウ</t>
    </rPh>
    <phoneticPr fontId="1"/>
  </si>
  <si>
    <t>その他市長が認める部分</t>
    <rPh sb="2" eb="3">
      <t>ホカ</t>
    </rPh>
    <rPh sb="3" eb="5">
      <t>シチョウ</t>
    </rPh>
    <rPh sb="6" eb="7">
      <t>ミト</t>
    </rPh>
    <rPh sb="9" eb="11">
      <t>ブブン</t>
    </rPh>
    <phoneticPr fontId="1"/>
  </si>
  <si>
    <t>太陽光発電設備設置可能面積</t>
    <rPh sb="0" eb="3">
      <t>タイヨウコウ</t>
    </rPh>
    <rPh sb="3" eb="5">
      <t>ハツデン</t>
    </rPh>
    <rPh sb="5" eb="7">
      <t>セツビ</t>
    </rPh>
    <rPh sb="7" eb="9">
      <t>セッチ</t>
    </rPh>
    <rPh sb="9" eb="11">
      <t>カノウ</t>
    </rPh>
    <rPh sb="11" eb="13">
      <t>メンセキ</t>
    </rPh>
    <phoneticPr fontId="1"/>
  </si>
  <si>
    <r>
      <t>（３）</t>
    </r>
    <r>
      <rPr>
        <sz val="10"/>
        <color theme="1"/>
        <rFont val="ＭＳ 明朝"/>
        <family val="1"/>
        <charset val="128"/>
      </rPr>
      <t>設置基準量の算定</t>
    </r>
    <rPh sb="3" eb="5">
      <t>セッチ</t>
    </rPh>
    <rPh sb="5" eb="7">
      <t>キジュン</t>
    </rPh>
    <rPh sb="7" eb="8">
      <t>リョウ</t>
    </rPh>
    <rPh sb="9" eb="11">
      <t>サンテイ</t>
    </rPh>
    <phoneticPr fontId="1"/>
  </si>
  <si>
    <t>（</t>
    <phoneticPr fontId="1"/>
  </si>
  <si>
    <t>ａ</t>
    <phoneticPr fontId="1"/>
  </si>
  <si>
    <t>－</t>
    <phoneticPr fontId="1"/>
  </si>
  <si>
    <t>ｅ</t>
    <phoneticPr fontId="1"/>
  </si>
  <si>
    <t>）</t>
    <phoneticPr fontId="1"/>
  </si>
  <si>
    <t>（４）設置基準に適合するための措置</t>
    <rPh sb="3" eb="5">
      <t>セッチ</t>
    </rPh>
    <rPh sb="5" eb="7">
      <t>キジュン</t>
    </rPh>
    <rPh sb="8" eb="10">
      <t>テキゴウ</t>
    </rPh>
    <rPh sb="15" eb="17">
      <t>ソチ</t>
    </rPh>
    <phoneticPr fontId="1"/>
  </si>
  <si>
    <t>特定建築物又はその敷地への設置</t>
    <rPh sb="5" eb="6">
      <t>マタ</t>
    </rPh>
    <phoneticPr fontId="1"/>
  </si>
  <si>
    <t>特定建築物又はその敷地において利用する電気の100%を再生可能エネルギーとする</t>
    <rPh sb="5" eb="6">
      <t>マタ</t>
    </rPh>
    <phoneticPr fontId="1"/>
  </si>
  <si>
    <t>２　特定建築物又はその敷地（オンサイト）に設置する太陽光発電設備等の設置量の算定</t>
    <rPh sb="2" eb="4">
      <t>トクテイ</t>
    </rPh>
    <rPh sb="4" eb="7">
      <t>ケンチクブツ</t>
    </rPh>
    <rPh sb="7" eb="8">
      <t>マタ</t>
    </rPh>
    <rPh sb="11" eb="13">
      <t>シキチ</t>
    </rPh>
    <rPh sb="21" eb="23">
      <t>セッチ</t>
    </rPh>
    <rPh sb="25" eb="28">
      <t>タイヨウコウ</t>
    </rPh>
    <rPh sb="28" eb="30">
      <t>ハツデン</t>
    </rPh>
    <rPh sb="30" eb="33">
      <t>セツビナド</t>
    </rPh>
    <rPh sb="34" eb="36">
      <t>セッチ</t>
    </rPh>
    <rPh sb="36" eb="37">
      <t>リョウ</t>
    </rPh>
    <rPh sb="38" eb="40">
      <t>サンテイ</t>
    </rPh>
    <phoneticPr fontId="1"/>
  </si>
  <si>
    <t>（１）設置する太陽光発電設備等</t>
    <rPh sb="3" eb="5">
      <t>セッチ</t>
    </rPh>
    <rPh sb="7" eb="10">
      <t>タイヨウコウ</t>
    </rPh>
    <rPh sb="10" eb="12">
      <t>ハツデン</t>
    </rPh>
    <rPh sb="12" eb="14">
      <t>セツビ</t>
    </rPh>
    <rPh sb="14" eb="15">
      <t>トウ</t>
    </rPh>
    <phoneticPr fontId="1"/>
  </si>
  <si>
    <r>
      <t>（２）太陽光発電設備等の設置量</t>
    </r>
    <r>
      <rPr>
        <sz val="10"/>
        <color theme="1"/>
        <rFont val="ＭＳ 明朝"/>
        <family val="1"/>
        <charset val="128"/>
      </rPr>
      <t>算定</t>
    </r>
    <rPh sb="3" eb="10">
      <t>タイヨウコウハツデンセツビ</t>
    </rPh>
    <rPh sb="10" eb="11">
      <t>ナド</t>
    </rPh>
    <rPh sb="12" eb="15">
      <t>セッチリョウ</t>
    </rPh>
    <rPh sb="15" eb="17">
      <t>サンテイ</t>
    </rPh>
    <phoneticPr fontId="1"/>
  </si>
  <si>
    <t>熱供給設備</t>
    <rPh sb="0" eb="1">
      <t>ネツ</t>
    </rPh>
    <rPh sb="1" eb="3">
      <t>キョウキュウ</t>
    </rPh>
    <rPh sb="3" eb="5">
      <t>セツビ</t>
    </rPh>
    <phoneticPr fontId="1"/>
  </si>
  <si>
    <t>その他の発電設備</t>
    <rPh sb="2" eb="3">
      <t>タ</t>
    </rPh>
    <rPh sb="4" eb="6">
      <t>ハツデン</t>
    </rPh>
    <rPh sb="6" eb="8">
      <t>セツビ</t>
    </rPh>
    <phoneticPr fontId="1"/>
  </si>
  <si>
    <t>年間発電電力量
（kWh）</t>
    <rPh sb="0" eb="7">
      <t>ネンカンハツデンデンリョクリョウ</t>
    </rPh>
    <phoneticPr fontId="1"/>
  </si>
  <si>
    <t>（３）熱供給設備の設置量算定</t>
    <rPh sb="3" eb="4">
      <t>ネツ</t>
    </rPh>
    <rPh sb="4" eb="6">
      <t>キョウキュウ</t>
    </rPh>
    <rPh sb="6" eb="8">
      <t>セツビ</t>
    </rPh>
    <rPh sb="9" eb="11">
      <t>セッチ</t>
    </rPh>
    <rPh sb="11" eb="12">
      <t>リョウ</t>
    </rPh>
    <rPh sb="12" eb="14">
      <t>サンテイ</t>
    </rPh>
    <phoneticPr fontId="1"/>
  </si>
  <si>
    <t>太陽光発電設備等の設置合計</t>
    <rPh sb="0" eb="3">
      <t>タイヨウコウ</t>
    </rPh>
    <rPh sb="3" eb="5">
      <t>ハツデン</t>
    </rPh>
    <rPh sb="5" eb="7">
      <t>セツビ</t>
    </rPh>
    <rPh sb="7" eb="8">
      <t>トウ</t>
    </rPh>
    <rPh sb="9" eb="13">
      <t>セッチゴウケイ</t>
    </rPh>
    <phoneticPr fontId="1"/>
  </si>
  <si>
    <t>発電設備の種類</t>
    <rPh sb="0" eb="2">
      <t>ハツデン</t>
    </rPh>
    <rPh sb="2" eb="4">
      <t>セツビ</t>
    </rPh>
    <rPh sb="5" eb="7">
      <t>シュルイ</t>
    </rPh>
    <phoneticPr fontId="1"/>
  </si>
  <si>
    <t>熱供給設備の種類</t>
    <rPh sb="0" eb="3">
      <t>ネツキョウキュウ</t>
    </rPh>
    <rPh sb="3" eb="5">
      <t>セツビ</t>
    </rPh>
    <rPh sb="6" eb="8">
      <t>シュルイ</t>
    </rPh>
    <phoneticPr fontId="1"/>
  </si>
  <si>
    <t>（１）特定建築物又はその敷地に設置する再生可能エネルギー設備</t>
    <rPh sb="3" eb="5">
      <t>トクテイ</t>
    </rPh>
    <rPh sb="5" eb="8">
      <t>ケンチクブツ</t>
    </rPh>
    <rPh sb="8" eb="9">
      <t>マタ</t>
    </rPh>
    <rPh sb="12" eb="14">
      <t>シキチ</t>
    </rPh>
    <rPh sb="15" eb="17">
      <t>セッチ</t>
    </rPh>
    <rPh sb="19" eb="21">
      <t>サイセイ</t>
    </rPh>
    <rPh sb="21" eb="23">
      <t>カノウ</t>
    </rPh>
    <rPh sb="28" eb="30">
      <t>セツビ</t>
    </rPh>
    <phoneticPr fontId="1"/>
  </si>
  <si>
    <t>１　再生可能エネルギー設備設置基準量</t>
    <rPh sb="2" eb="4">
      <t>サイセイ</t>
    </rPh>
    <rPh sb="4" eb="6">
      <t>カノウ</t>
    </rPh>
    <rPh sb="11" eb="13">
      <t>セツビ</t>
    </rPh>
    <rPh sb="13" eb="15">
      <t>セッチ</t>
    </rPh>
    <rPh sb="15" eb="17">
      <t>キジュン</t>
    </rPh>
    <rPh sb="17" eb="18">
      <t>リョウ</t>
    </rPh>
    <phoneticPr fontId="1"/>
  </si>
  <si>
    <t>太陽熱供給設備</t>
    <rPh sb="0" eb="3">
      <t>タイヨウネツ</t>
    </rPh>
    <rPh sb="3" eb="5">
      <t>キョウキュウ</t>
    </rPh>
    <rPh sb="5" eb="7">
      <t>セツビ</t>
    </rPh>
    <phoneticPr fontId="1"/>
  </si>
  <si>
    <t>その他熱供給設備</t>
    <rPh sb="2" eb="3">
      <t>タ</t>
    </rPh>
    <rPh sb="3" eb="4">
      <t>ネツ</t>
    </rPh>
    <rPh sb="4" eb="6">
      <t>キョウキュウ</t>
    </rPh>
    <rPh sb="6" eb="8">
      <t>セツビ</t>
    </rPh>
    <phoneticPr fontId="1"/>
  </si>
  <si>
    <t>　　年間太陽光発電相当量の熱換算（ｉ×3,600MJ）</t>
    <rPh sb="2" eb="4">
      <t>ネンカン</t>
    </rPh>
    <rPh sb="4" eb="7">
      <t>タイヨウコウ</t>
    </rPh>
    <rPh sb="7" eb="12">
      <t>ハツデンソウトウリョウ</t>
    </rPh>
    <rPh sb="13" eb="14">
      <t>ネツ</t>
    </rPh>
    <rPh sb="14" eb="16">
      <t>カンサン</t>
    </rPh>
    <phoneticPr fontId="1"/>
  </si>
  <si>
    <t>※3,600MJ=1kWで単位変換し、熱から電気の値に換算する（自動計算）</t>
    <rPh sb="19" eb="20">
      <t>ネツ</t>
    </rPh>
    <rPh sb="22" eb="24">
      <t>デンキ</t>
    </rPh>
    <rPh sb="25" eb="26">
      <t>アタイ</t>
    </rPh>
    <rPh sb="27" eb="29">
      <t>カンサン</t>
    </rPh>
    <rPh sb="32" eb="36">
      <t>ジドウケイサン</t>
    </rPh>
    <phoneticPr fontId="1"/>
  </si>
  <si>
    <t>年間送電端電力量
（kWh）</t>
    <rPh sb="0" eb="2">
      <t>ネンカン</t>
    </rPh>
    <rPh sb="2" eb="5">
      <t>ソウデンタン</t>
    </rPh>
    <rPh sb="5" eb="8">
      <t>デンリョクリョウ</t>
    </rPh>
    <rPh sb="8" eb="9">
      <t>デンリョウ</t>
    </rPh>
    <phoneticPr fontId="1"/>
  </si>
  <si>
    <t>地上高が60ｍを超える高層建築物等、技術的事由により一般的な設置方法での設置が困難</t>
    <phoneticPr fontId="1"/>
  </si>
  <si>
    <t>その他の理由（特定建築物で利用する電気の100%を再エネ利用による）</t>
    <rPh sb="4" eb="6">
      <t>リユウ</t>
    </rPh>
    <phoneticPr fontId="1"/>
  </si>
  <si>
    <t>例：一般送配電事業者から系統連系を拒否されたため。</t>
    <rPh sb="0" eb="1">
      <t>レイ</t>
    </rPh>
    <rPh sb="2" eb="4">
      <t>イッパン</t>
    </rPh>
    <rPh sb="4" eb="5">
      <t>ソウ</t>
    </rPh>
    <rPh sb="5" eb="7">
      <t>ハイデン</t>
    </rPh>
    <rPh sb="7" eb="9">
      <t>ジギョウ</t>
    </rPh>
    <rPh sb="9" eb="10">
      <t>シャ</t>
    </rPh>
    <rPh sb="12" eb="16">
      <t>ケイトウレンケイ</t>
    </rPh>
    <rPh sb="17" eb="19">
      <t>キョヒ</t>
    </rPh>
    <phoneticPr fontId="1"/>
  </si>
  <si>
    <t>例：主に夜間帯で利用する施設のため。</t>
    <rPh sb="0" eb="1">
      <t>レイ</t>
    </rPh>
    <rPh sb="2" eb="3">
      <t>オモ</t>
    </rPh>
    <rPh sb="4" eb="7">
      <t>ヤカンタイ</t>
    </rPh>
    <rPh sb="8" eb="10">
      <t>リヨウ</t>
    </rPh>
    <rPh sb="12" eb="14">
      <t>シセツ</t>
    </rPh>
    <phoneticPr fontId="1"/>
  </si>
  <si>
    <t>※小数点以下切り捨て</t>
    <phoneticPr fontId="1"/>
  </si>
  <si>
    <t>　　　　設置基準面積（ａ×５％）</t>
    <rPh sb="4" eb="10">
      <t>セッチキジュンメンセキ</t>
    </rPh>
    <phoneticPr fontId="1"/>
  </si>
  <si>
    <t>※小数点以下第３位切り捨て</t>
    <phoneticPr fontId="1"/>
  </si>
  <si>
    <t>　　ｇの面積に0.15kWを乗じた量</t>
    <rPh sb="4" eb="6">
      <t>メンセキ</t>
    </rPh>
    <rPh sb="14" eb="15">
      <t>ジョウ</t>
    </rPh>
    <rPh sb="17" eb="18">
      <t>リョウ</t>
    </rPh>
    <phoneticPr fontId="1"/>
  </si>
  <si>
    <t>達成率</t>
    <rPh sb="0" eb="3">
      <t>タッセイリツ</t>
    </rPh>
    <phoneticPr fontId="1"/>
  </si>
  <si>
    <r>
      <t>圧縮の量</t>
    </r>
    <r>
      <rPr>
        <vertAlign val="superscript"/>
        <sz val="10"/>
        <color theme="1"/>
        <rFont val="ＭＳ 明朝"/>
        <family val="1"/>
        <charset val="128"/>
      </rPr>
      <t>※</t>
    </r>
    <rPh sb="0" eb="2">
      <t>アッシュク</t>
    </rPh>
    <rPh sb="3" eb="4">
      <t>リョウ</t>
    </rPh>
    <phoneticPr fontId="1"/>
  </si>
  <si>
    <t xml:space="preserve">様式第１号      </t>
    <phoneticPr fontId="1"/>
  </si>
  <si>
    <r>
      <t>（２）年間太陽光発電</t>
    </r>
    <r>
      <rPr>
        <sz val="10"/>
        <color theme="1"/>
        <rFont val="ＭＳ 明朝"/>
        <family val="1"/>
        <charset val="128"/>
      </rPr>
      <t>相当量：(1)×1,000kWh/年</t>
    </r>
    <rPh sb="3" eb="5">
      <t>ネンカン</t>
    </rPh>
    <rPh sb="5" eb="8">
      <t>タイヨウコウ</t>
    </rPh>
    <rPh sb="8" eb="10">
      <t>ハツデン</t>
    </rPh>
    <rPh sb="10" eb="13">
      <t>ソウトウリョウ</t>
    </rPh>
    <rPh sb="27" eb="28">
      <t>ネン</t>
    </rPh>
    <phoneticPr fontId="1"/>
  </si>
  <si>
    <t>kWh</t>
  </si>
  <si>
    <t>（３）太陽光発電設備等の設置合計</t>
    <rPh sb="3" eb="6">
      <t>タイヨウコウ</t>
    </rPh>
    <rPh sb="6" eb="8">
      <t>ハツデン</t>
    </rPh>
    <rPh sb="8" eb="10">
      <t>セツビ</t>
    </rPh>
    <rPh sb="10" eb="11">
      <t>トウ</t>
    </rPh>
    <rPh sb="12" eb="14">
      <t>セッチ</t>
    </rPh>
    <rPh sb="14" eb="16">
      <t>ゴウケイ</t>
    </rPh>
    <phoneticPr fontId="1"/>
  </si>
  <si>
    <t>あり</t>
    <phoneticPr fontId="1"/>
  </si>
  <si>
    <t>経済産業省公表資料：「エネルギー需給実績」</t>
    <rPh sb="0" eb="5">
      <t>ケイザイサンギョウショウ</t>
    </rPh>
    <rPh sb="5" eb="9">
      <t>コウヒョウシリョウ</t>
    </rPh>
    <rPh sb="16" eb="20">
      <t>ジュキュウジッセキ</t>
    </rPh>
    <phoneticPr fontId="1"/>
  </si>
  <si>
    <t>年度</t>
    <rPh sb="0" eb="2">
      <t>ネンド</t>
    </rPh>
    <phoneticPr fontId="1"/>
  </si>
  <si>
    <t>再エネ発電比率％</t>
    <rPh sb="0" eb="1">
      <t>サイ</t>
    </rPh>
    <rPh sb="3" eb="7">
      <t>ハツデンヒリツ</t>
    </rPh>
    <phoneticPr fontId="1"/>
  </si>
  <si>
    <t>２　設置する再生可能エネルギーの詳細</t>
    <rPh sb="2" eb="4">
      <t>セッチ</t>
    </rPh>
    <rPh sb="6" eb="8">
      <t>サイセイ</t>
    </rPh>
    <rPh sb="8" eb="10">
      <t>カノウ</t>
    </rPh>
    <rPh sb="16" eb="18">
      <t>ショウサイ</t>
    </rPh>
    <phoneticPr fontId="1"/>
  </si>
  <si>
    <t>（１）再エネ小売電気の調達</t>
    <rPh sb="3" eb="4">
      <t>サイ</t>
    </rPh>
    <rPh sb="6" eb="8">
      <t>コウ</t>
    </rPh>
    <rPh sb="8" eb="10">
      <t>デンキ</t>
    </rPh>
    <rPh sb="11" eb="13">
      <t>チョウタツ</t>
    </rPh>
    <phoneticPr fontId="1"/>
  </si>
  <si>
    <t>（２）再エネ証書の調達</t>
    <rPh sb="3" eb="4">
      <t>サイ</t>
    </rPh>
    <rPh sb="6" eb="8">
      <t>ショウショ</t>
    </rPh>
    <rPh sb="9" eb="11">
      <t>チョウタツ</t>
    </rPh>
    <phoneticPr fontId="1"/>
  </si>
  <si>
    <t>（３）調達の取組に係る追加性要件の有無</t>
    <rPh sb="3" eb="5">
      <t>チョウタツ</t>
    </rPh>
    <rPh sb="6" eb="8">
      <t>トリクミ</t>
    </rPh>
    <rPh sb="9" eb="10">
      <t>カカワ</t>
    </rPh>
    <rPh sb="11" eb="14">
      <t>ツイカセイ</t>
    </rPh>
    <rPh sb="14" eb="16">
      <t>ヨウケン</t>
    </rPh>
    <rPh sb="17" eb="19">
      <t>ウム</t>
    </rPh>
    <phoneticPr fontId="1"/>
  </si>
  <si>
    <t>（４）調達の取組に係る継続性要件の有無</t>
    <rPh sb="3" eb="5">
      <t>チョウタツ</t>
    </rPh>
    <rPh sb="6" eb="8">
      <t>トリクミ</t>
    </rPh>
    <rPh sb="9" eb="10">
      <t>カカ</t>
    </rPh>
    <rPh sb="11" eb="14">
      <t>ケイゾクセイ</t>
    </rPh>
    <rPh sb="14" eb="16">
      <t>ヨウケン</t>
    </rPh>
    <rPh sb="17" eb="19">
      <t>ウム</t>
    </rPh>
    <phoneticPr fontId="1"/>
  </si>
  <si>
    <t>太陽光発電設備を設置可能な場所又は面積が狭小であり、その定格出力が３キロワットに満たない</t>
    <phoneticPr fontId="1"/>
  </si>
  <si>
    <t>再エネ小売電気又は再エネ証書の調達若しくはその両方を２０年以上取り組む計画</t>
    <rPh sb="0" eb="1">
      <t>サイ</t>
    </rPh>
    <rPh sb="3" eb="7">
      <t>コウリデンキ</t>
    </rPh>
    <rPh sb="7" eb="8">
      <t>マタ</t>
    </rPh>
    <rPh sb="9" eb="10">
      <t>サイ</t>
    </rPh>
    <rPh sb="12" eb="14">
      <t>ショウショ</t>
    </rPh>
    <rPh sb="15" eb="17">
      <t>チョウタツ</t>
    </rPh>
    <rPh sb="17" eb="18">
      <t>モ</t>
    </rPh>
    <rPh sb="23" eb="25">
      <t>リョウホウ</t>
    </rPh>
    <rPh sb="28" eb="31">
      <t>ネンイジョウ</t>
    </rPh>
    <rPh sb="31" eb="32">
      <t>ト</t>
    </rPh>
    <rPh sb="33" eb="34">
      <t>ク</t>
    </rPh>
    <rPh sb="35" eb="37">
      <t>ケイカク</t>
    </rPh>
    <phoneticPr fontId="1"/>
  </si>
  <si>
    <t>３　再エネ小売電気の調達又は再エネ証書の調達若しくはその両方の取組詳細</t>
    <rPh sb="2" eb="3">
      <t>サイ</t>
    </rPh>
    <rPh sb="5" eb="9">
      <t>コウリデンキ</t>
    </rPh>
    <rPh sb="10" eb="12">
      <t>チョウタツ</t>
    </rPh>
    <rPh sb="12" eb="13">
      <t>マタ</t>
    </rPh>
    <rPh sb="14" eb="15">
      <t>サイ</t>
    </rPh>
    <rPh sb="17" eb="19">
      <t>ショウショ</t>
    </rPh>
    <rPh sb="20" eb="22">
      <t>チョウタツ</t>
    </rPh>
    <rPh sb="22" eb="23">
      <t>モ</t>
    </rPh>
    <rPh sb="28" eb="30">
      <t>リョウホウ</t>
    </rPh>
    <rPh sb="31" eb="33">
      <t>トリクミ</t>
    </rPh>
    <rPh sb="33" eb="35">
      <t>ショウサイ</t>
    </rPh>
    <phoneticPr fontId="1"/>
  </si>
  <si>
    <t>再エネ小売電気の調達又は再エネ証書の調達に取り組む</t>
    <rPh sb="21" eb="22">
      <t>ト</t>
    </rPh>
    <rPh sb="23" eb="24">
      <t>ク</t>
    </rPh>
    <phoneticPr fontId="1"/>
  </si>
  <si>
    <t>はい</t>
    <phoneticPr fontId="1"/>
  </si>
  <si>
    <t>年間発電電力量及び年間使用予定量
（kWh）</t>
    <rPh sb="0" eb="2">
      <t>ネンカン</t>
    </rPh>
    <rPh sb="2" eb="4">
      <t>ハツデン</t>
    </rPh>
    <rPh sb="4" eb="6">
      <t>デンリョク</t>
    </rPh>
    <rPh sb="6" eb="7">
      <t>リョウ</t>
    </rPh>
    <rPh sb="7" eb="8">
      <t>オヨ</t>
    </rPh>
    <rPh sb="9" eb="11">
      <t>ネンカン</t>
    </rPh>
    <rPh sb="11" eb="16">
      <t>シヨウヨテイリョウ</t>
    </rPh>
    <phoneticPr fontId="1"/>
  </si>
  <si>
    <r>
      <t>メニューの再エネ割合</t>
    </r>
    <r>
      <rPr>
        <vertAlign val="superscript"/>
        <sz val="10"/>
        <color theme="1"/>
        <rFont val="ＭＳ 明朝"/>
        <family val="1"/>
        <charset val="128"/>
      </rPr>
      <t>※</t>
    </r>
    <rPh sb="5" eb="6">
      <t>サイ</t>
    </rPh>
    <rPh sb="8" eb="10">
      <t>ワリアイ</t>
    </rPh>
    <phoneticPr fontId="1"/>
  </si>
  <si>
    <t>下限</t>
    <rPh sb="0" eb="2">
      <t>カゲン</t>
    </rPh>
    <phoneticPr fontId="1"/>
  </si>
  <si>
    <t>上限</t>
    <rPh sb="0" eb="2">
      <t>ジョウゲン</t>
    </rPh>
    <phoneticPr fontId="1"/>
  </si>
  <si>
    <t>ｅ</t>
  </si>
  <si>
    <t>ａ</t>
  </si>
  <si>
    <t>ｆ</t>
  </si>
  <si>
    <t>％</t>
    <phoneticPr fontId="1"/>
  </si>
  <si>
    <r>
      <t>必要な再エネ割合</t>
    </r>
    <r>
      <rPr>
        <sz val="8"/>
        <color theme="1"/>
        <rFont val="ＭＳ 明朝"/>
        <family val="1"/>
        <charset val="128"/>
      </rPr>
      <t>（算定シート④　８（３）「必要な再エネ割合」より）</t>
    </r>
    <rPh sb="0" eb="2">
      <t>ヒツヨウ</t>
    </rPh>
    <rPh sb="3" eb="4">
      <t>サイ</t>
    </rPh>
    <rPh sb="6" eb="8">
      <t>ワリアイ</t>
    </rPh>
    <rPh sb="9" eb="11">
      <t>サンテイ</t>
    </rPh>
    <rPh sb="21" eb="23">
      <t>ヒツヨウ</t>
    </rPh>
    <rPh sb="24" eb="25">
      <t>サイ</t>
    </rPh>
    <rPh sb="27" eb="29">
      <t>ワリアイ</t>
    </rPh>
    <phoneticPr fontId="1"/>
  </si>
  <si>
    <t>※集合住宅等において一括受電方式を採用する場合、詳細を算定シート⑥に記入してください。</t>
    <phoneticPr fontId="1"/>
  </si>
  <si>
    <t>５　特定建築物及びその敷地に太陽光発電設備等が設置が困難な理由</t>
    <rPh sb="2" eb="4">
      <t>トクテイ</t>
    </rPh>
    <rPh sb="4" eb="7">
      <t>ケンチクブツ</t>
    </rPh>
    <rPh sb="7" eb="8">
      <t>オヨ</t>
    </rPh>
    <rPh sb="11" eb="13">
      <t>シキチ</t>
    </rPh>
    <rPh sb="14" eb="17">
      <t>タイヨウコウ</t>
    </rPh>
    <rPh sb="17" eb="19">
      <t>ハツデン</t>
    </rPh>
    <rPh sb="19" eb="21">
      <t>セツビ</t>
    </rPh>
    <rPh sb="21" eb="22">
      <t>トウ</t>
    </rPh>
    <rPh sb="23" eb="25">
      <t>セッチ</t>
    </rPh>
    <rPh sb="26" eb="28">
      <t>コンナン</t>
    </rPh>
    <rPh sb="29" eb="31">
      <t>リユウ</t>
    </rPh>
    <phoneticPr fontId="1"/>
  </si>
  <si>
    <t>６　定格出力を圧縮して設置する措置の適用</t>
    <rPh sb="2" eb="4">
      <t>テイカク</t>
    </rPh>
    <rPh sb="4" eb="6">
      <t>シュツリョク</t>
    </rPh>
    <rPh sb="7" eb="9">
      <t>アッシュク</t>
    </rPh>
    <rPh sb="11" eb="13">
      <t>セッチ</t>
    </rPh>
    <rPh sb="15" eb="17">
      <t>ソチ</t>
    </rPh>
    <rPh sb="18" eb="20">
      <t>テキヨウ</t>
    </rPh>
    <phoneticPr fontId="1"/>
  </si>
  <si>
    <t>８　建物推計電気使用量の算定</t>
    <rPh sb="2" eb="4">
      <t>タテモノ</t>
    </rPh>
    <rPh sb="4" eb="6">
      <t>スイケイ</t>
    </rPh>
    <rPh sb="6" eb="8">
      <t>デンキ</t>
    </rPh>
    <rPh sb="8" eb="11">
      <t>シヨウリョウ</t>
    </rPh>
    <rPh sb="12" eb="14">
      <t>サンテイ</t>
    </rPh>
    <phoneticPr fontId="1"/>
  </si>
  <si>
    <t>９　調達が必要な電力量及び調達電力の再エネ電源利用率の算定</t>
    <rPh sb="2" eb="4">
      <t>チョウタツ</t>
    </rPh>
    <rPh sb="5" eb="7">
      <t>ヒツヨウ</t>
    </rPh>
    <rPh sb="8" eb="11">
      <t>デンリョクリョウ</t>
    </rPh>
    <rPh sb="11" eb="12">
      <t>オヨ</t>
    </rPh>
    <rPh sb="13" eb="17">
      <t>チョウタツデンリョク</t>
    </rPh>
    <rPh sb="18" eb="19">
      <t>サイ</t>
    </rPh>
    <rPh sb="21" eb="26">
      <t>デンゲンリヨウリツ</t>
    </rPh>
    <rPh sb="27" eb="29">
      <t>サンテイ</t>
    </rPh>
    <phoneticPr fontId="1"/>
  </si>
  <si>
    <t>１０　調達の取組に係る継続性要件の有無</t>
    <rPh sb="3" eb="5">
      <t>チョウタツ</t>
    </rPh>
    <rPh sb="6" eb="8">
      <t>トリクミ</t>
    </rPh>
    <rPh sb="9" eb="10">
      <t>カカ</t>
    </rPh>
    <rPh sb="11" eb="14">
      <t>ケイゾクセイ</t>
    </rPh>
    <rPh sb="14" eb="16">
      <t>ヨウケン</t>
    </rPh>
    <rPh sb="17" eb="19">
      <t>ウム</t>
    </rPh>
    <phoneticPr fontId="1"/>
  </si>
  <si>
    <t>１１　調達予定の再エネ小売電気の詳細</t>
    <rPh sb="3" eb="5">
      <t>チョウタツ</t>
    </rPh>
    <rPh sb="5" eb="7">
      <t>ヨテイ</t>
    </rPh>
    <rPh sb="8" eb="9">
      <t>サイ</t>
    </rPh>
    <rPh sb="11" eb="13">
      <t>コウ</t>
    </rPh>
    <rPh sb="13" eb="15">
      <t>デンキ</t>
    </rPh>
    <rPh sb="16" eb="18">
      <t>ショウサイ</t>
    </rPh>
    <phoneticPr fontId="1"/>
  </si>
  <si>
    <t>１２　調達予定の再エネ証書の詳細</t>
    <rPh sb="3" eb="5">
      <t>チョウタツ</t>
    </rPh>
    <rPh sb="5" eb="7">
      <t>ヨテイ</t>
    </rPh>
    <rPh sb="8" eb="9">
      <t>サイ</t>
    </rPh>
    <rPh sb="11" eb="13">
      <t>ショウショ</t>
    </rPh>
    <rPh sb="14" eb="16">
      <t>ショウサイ</t>
    </rPh>
    <phoneticPr fontId="1"/>
  </si>
  <si>
    <t>４　調達の種類</t>
    <rPh sb="2" eb="4">
      <t>チョウタツ</t>
    </rPh>
    <rPh sb="5" eb="7">
      <t>シュルイ</t>
    </rPh>
    <phoneticPr fontId="1"/>
  </si>
  <si>
    <t>2023年度以降は、公表された時点で更新</t>
    <rPh sb="4" eb="6">
      <t>ネンド</t>
    </rPh>
    <rPh sb="6" eb="8">
      <t>イコウ</t>
    </rPh>
    <rPh sb="10" eb="12">
      <t>コウヒョウ</t>
    </rPh>
    <rPh sb="15" eb="17">
      <t>ジテン</t>
    </rPh>
    <rPh sb="18" eb="20">
      <t>コウシン</t>
    </rPh>
    <phoneticPr fontId="1"/>
  </si>
  <si>
    <t>日</t>
    <rPh sb="0" eb="1">
      <t>ニチ</t>
    </rPh>
    <phoneticPr fontId="1"/>
  </si>
  <si>
    <t>月</t>
    <rPh sb="0" eb="1">
      <t>ゲツ</t>
    </rPh>
    <phoneticPr fontId="1"/>
  </si>
  <si>
    <t>年</t>
    <rPh sb="0" eb="1">
      <t>ネン</t>
    </rPh>
    <phoneticPr fontId="1"/>
  </si>
  <si>
    <r>
      <t>再エネ発電比率（再エネ割合加算分）</t>
    </r>
    <r>
      <rPr>
        <vertAlign val="superscript"/>
        <sz val="10"/>
        <color theme="1"/>
        <rFont val="ＭＳ 明朝"/>
        <family val="1"/>
        <charset val="128"/>
      </rPr>
      <t>※</t>
    </r>
    <rPh sb="0" eb="1">
      <t>サイ</t>
    </rPh>
    <rPh sb="3" eb="5">
      <t>ハツデン</t>
    </rPh>
    <rPh sb="5" eb="7">
      <t>ヒリツ</t>
    </rPh>
    <rPh sb="8" eb="9">
      <t>サイ</t>
    </rPh>
    <rPh sb="11" eb="13">
      <t>ワリアイ</t>
    </rPh>
    <rPh sb="13" eb="16">
      <t>カサンブン</t>
    </rPh>
    <phoneticPr fontId="1"/>
  </si>
  <si>
    <r>
      <t>７　一括受電方式採用の有無</t>
    </r>
    <r>
      <rPr>
        <b/>
        <vertAlign val="superscript"/>
        <sz val="10"/>
        <color theme="1"/>
        <rFont val="ＭＳ ゴシック"/>
        <family val="3"/>
        <charset val="128"/>
      </rPr>
      <t>※</t>
    </r>
    <rPh sb="2" eb="6">
      <t>イッカツジュデン</t>
    </rPh>
    <rPh sb="6" eb="8">
      <t>ホウシキ</t>
    </rPh>
    <rPh sb="8" eb="10">
      <t>サイヨウ</t>
    </rPh>
    <rPh sb="11" eb="13">
      <t>ウム</t>
    </rPh>
    <phoneticPr fontId="1"/>
  </si>
  <si>
    <t>床面積合計</t>
    <rPh sb="0" eb="3">
      <t>ユカメンセキ</t>
    </rPh>
    <rPh sb="3" eb="5">
      <t>ゴウケイ</t>
    </rPh>
    <phoneticPr fontId="1"/>
  </si>
  <si>
    <t>　　イ　床面積の合計（増築の場合、増築部分）に基づく下限・上限</t>
    <rPh sb="14" eb="16">
      <t>バアイ</t>
    </rPh>
    <phoneticPr fontId="1"/>
  </si>
  <si>
    <t>令和</t>
    <rPh sb="0" eb="2">
      <t>レイワ</t>
    </rPh>
    <phoneticPr fontId="1"/>
  </si>
  <si>
    <t>年間発電電力量（年間使用予定量）及び年間調達予定量の合計</t>
    <rPh sb="0" eb="7">
      <t>ネンカンハツデンデンリョクリョウ</t>
    </rPh>
    <rPh sb="8" eb="10">
      <t>ネンカン</t>
    </rPh>
    <rPh sb="10" eb="12">
      <t>シヨウ</t>
    </rPh>
    <rPh sb="12" eb="14">
      <t>ヨテイ</t>
    </rPh>
    <rPh sb="14" eb="15">
      <t>リョウ</t>
    </rPh>
    <rPh sb="16" eb="17">
      <t>オヨ</t>
    </rPh>
    <rPh sb="18" eb="20">
      <t>ネンカン</t>
    </rPh>
    <rPh sb="20" eb="22">
      <t>チョウタツ</t>
    </rPh>
    <rPh sb="22" eb="24">
      <t>ヨテイ</t>
    </rPh>
    <rPh sb="24" eb="25">
      <t>リョウ</t>
    </rPh>
    <rPh sb="26" eb="28">
      <t>ゴウケイ</t>
    </rPh>
    <phoneticPr fontId="1"/>
  </si>
  <si>
    <t>　　　４　追加性要件（再エネ発電源の指定、再エネ発電種別の指定、運転開始から15年以内の発電所の指定、運転開始日の明示）</t>
    <phoneticPr fontId="1"/>
  </si>
  <si>
    <t>　　　　　を全て満たすことが確認できる資料を添付すること。</t>
    <phoneticPr fontId="1"/>
  </si>
  <si>
    <t>　　　２　再エネ証書の調達について、対象となる証書であることを確認できるの契約書の写し等を添付すること。</t>
    <rPh sb="5" eb="6">
      <t>サイ</t>
    </rPh>
    <rPh sb="8" eb="10">
      <t>ショウショ</t>
    </rPh>
    <rPh sb="11" eb="13">
      <t>チョウタツ</t>
    </rPh>
    <rPh sb="18" eb="20">
      <t>タイショウ</t>
    </rPh>
    <rPh sb="23" eb="25">
      <t>ショウショ</t>
    </rPh>
    <rPh sb="31" eb="33">
      <t>カクニン</t>
    </rPh>
    <rPh sb="37" eb="39">
      <t>ケイヤク</t>
    </rPh>
    <rPh sb="39" eb="40">
      <t>ショ</t>
    </rPh>
    <rPh sb="41" eb="42">
      <t>ウツ</t>
    </rPh>
    <rPh sb="43" eb="44">
      <t>トウ</t>
    </rPh>
    <rPh sb="45" eb="47">
      <t>テンプ</t>
    </rPh>
    <phoneticPr fontId="1"/>
  </si>
  <si>
    <t>　　　３　追加性要件（再エネ発電源の指定、再エネ発電種別の指定、運転開始から15年以内の発電所の指定、運転開始日の明示）</t>
    <phoneticPr fontId="1"/>
  </si>
  <si>
    <t>備考　１　発電設備の詳細（設置者、設置場所、電源種別、定格出力、供給開始時期・期間等）が分かる資料を添付すること。</t>
    <rPh sb="0" eb="2">
      <t>ビコウ</t>
    </rPh>
    <rPh sb="5" eb="9">
      <t>ハツデンセツビ</t>
    </rPh>
    <rPh sb="10" eb="12">
      <t>ショウサイ</t>
    </rPh>
    <rPh sb="13" eb="16">
      <t>セッチシャ</t>
    </rPh>
    <rPh sb="17" eb="21">
      <t>セッチバショ</t>
    </rPh>
    <rPh sb="22" eb="26">
      <t>デンゲンシュベツ</t>
    </rPh>
    <rPh sb="27" eb="31">
      <t>テイカクシュツリョク</t>
    </rPh>
    <rPh sb="32" eb="38">
      <t>キョウキュウカイシジキ</t>
    </rPh>
    <rPh sb="39" eb="41">
      <t>キカン</t>
    </rPh>
    <rPh sb="41" eb="42">
      <t>トウ</t>
    </rPh>
    <rPh sb="44" eb="45">
      <t>ワ</t>
    </rPh>
    <rPh sb="47" eb="49">
      <t>シリョウ</t>
    </rPh>
    <rPh sb="50" eb="52">
      <t>テンプ</t>
    </rPh>
    <phoneticPr fontId="1"/>
  </si>
  <si>
    <t>　　　２　再生可能エネルギー電気の利用の促進に関する特別措置法第９条第４項（同法第10条第１項の変更又は追加を含む。）</t>
    <phoneticPr fontId="1"/>
  </si>
  <si>
    <t>　　　　　における認定設備であることが分かる資料等を添付すること。</t>
    <rPh sb="9" eb="13">
      <t>ニンテイセツビ</t>
    </rPh>
    <rPh sb="19" eb="20">
      <t>ワ</t>
    </rPh>
    <rPh sb="22" eb="25">
      <t>シリョウトウ</t>
    </rPh>
    <rPh sb="26" eb="28">
      <t>テンプ</t>
    </rPh>
    <phoneticPr fontId="1"/>
  </si>
  <si>
    <t>　　　４　年間推定発電量（バイオマス設備等は所内消費電力量を除いた値）の算定の根拠が分かる資料を添付すること。</t>
    <rPh sb="5" eb="7">
      <t>ネンカン</t>
    </rPh>
    <rPh sb="7" eb="9">
      <t>スイテイ</t>
    </rPh>
    <rPh sb="9" eb="11">
      <t>ハツデン</t>
    </rPh>
    <rPh sb="11" eb="12">
      <t>リョウ</t>
    </rPh>
    <rPh sb="18" eb="20">
      <t>セツビ</t>
    </rPh>
    <rPh sb="20" eb="21">
      <t>トウ</t>
    </rPh>
    <rPh sb="22" eb="24">
      <t>ショナイ</t>
    </rPh>
    <rPh sb="24" eb="26">
      <t>ショウヒ</t>
    </rPh>
    <rPh sb="26" eb="29">
      <t>デンリョクリョウ</t>
    </rPh>
    <rPh sb="30" eb="31">
      <t>ノゾ</t>
    </rPh>
    <rPh sb="33" eb="34">
      <t>アタイ</t>
    </rPh>
    <rPh sb="36" eb="38">
      <t>サンテイ</t>
    </rPh>
    <rPh sb="39" eb="41">
      <t>コンキョ</t>
    </rPh>
    <rPh sb="42" eb="43">
      <t>ワ</t>
    </rPh>
    <rPh sb="45" eb="47">
      <t>シリョウ</t>
    </rPh>
    <rPh sb="48" eb="50">
      <t>テンプ</t>
    </rPh>
    <phoneticPr fontId="1"/>
  </si>
  <si>
    <t>　　　５　発電設備の定格出力を複数の特定建築物に分割計上する場合、その内訳及び供給方法が分かる資料を添付すること。</t>
    <rPh sb="5" eb="9">
      <t>ハツデンセツビ</t>
    </rPh>
    <rPh sb="10" eb="14">
      <t>テイカクシュツリョク</t>
    </rPh>
    <rPh sb="15" eb="17">
      <t>フクスウ</t>
    </rPh>
    <rPh sb="18" eb="23">
      <t>トクテイケンチクブツ</t>
    </rPh>
    <rPh sb="24" eb="26">
      <t>ブンカツ</t>
    </rPh>
    <rPh sb="26" eb="28">
      <t>ケイジョウ</t>
    </rPh>
    <rPh sb="30" eb="32">
      <t>バアイ</t>
    </rPh>
    <rPh sb="35" eb="37">
      <t>ウチワケ</t>
    </rPh>
    <rPh sb="37" eb="38">
      <t>オヨ</t>
    </rPh>
    <rPh sb="39" eb="43">
      <t>キョウキュウホウホウ</t>
    </rPh>
    <rPh sb="44" eb="45">
      <t>ワ</t>
    </rPh>
    <rPh sb="47" eb="49">
      <t>シリョウ</t>
    </rPh>
    <rPh sb="50" eb="52">
      <t>テンプ</t>
    </rPh>
    <phoneticPr fontId="1"/>
  </si>
  <si>
    <t>　　　（１）当事者間で契約することが確認できる資料を添付すること。</t>
    <rPh sb="6" eb="10">
      <t>トウジシャカン</t>
    </rPh>
    <rPh sb="11" eb="13">
      <t>ケイヤク</t>
    </rPh>
    <rPh sb="18" eb="20">
      <t>カクニン</t>
    </rPh>
    <rPh sb="23" eb="25">
      <t>シリョウ</t>
    </rPh>
    <rPh sb="26" eb="28">
      <t>テンプ</t>
    </rPh>
    <phoneticPr fontId="1"/>
  </si>
  <si>
    <t>　　　（２）電気及び電気が有する環境価値を併せて利用する場合、固定価格で購入することが分かる資料を添付すること。</t>
    <rPh sb="6" eb="9">
      <t>デンキオヨ</t>
    </rPh>
    <rPh sb="10" eb="12">
      <t>デンキ</t>
    </rPh>
    <rPh sb="13" eb="14">
      <t>ユウ</t>
    </rPh>
    <rPh sb="16" eb="20">
      <t>カンキョウカチ</t>
    </rPh>
    <rPh sb="21" eb="22">
      <t>アワ</t>
    </rPh>
    <rPh sb="24" eb="26">
      <t>リヨウ</t>
    </rPh>
    <rPh sb="28" eb="30">
      <t>バアイ</t>
    </rPh>
    <rPh sb="31" eb="33">
      <t>コテイ</t>
    </rPh>
    <rPh sb="36" eb="38">
      <t>コウニュウ</t>
    </rPh>
    <rPh sb="43" eb="44">
      <t>ワ</t>
    </rPh>
    <rPh sb="46" eb="48">
      <t>シリョウ</t>
    </rPh>
    <phoneticPr fontId="1"/>
  </si>
  <si>
    <t>　　　（３）電気が有する環境価値のみを利用する場合、固定価格相当で購入していることが分かる資料を添付すること。</t>
    <rPh sb="6" eb="8">
      <t>デンキ</t>
    </rPh>
    <rPh sb="9" eb="10">
      <t>ユウ</t>
    </rPh>
    <rPh sb="12" eb="16">
      <t>カンキョウカチ</t>
    </rPh>
    <rPh sb="19" eb="21">
      <t>リヨウ</t>
    </rPh>
    <rPh sb="23" eb="25">
      <t>バアイ</t>
    </rPh>
    <rPh sb="26" eb="30">
      <t>コテイカカク</t>
    </rPh>
    <rPh sb="30" eb="32">
      <t>ソウトウ</t>
    </rPh>
    <rPh sb="33" eb="35">
      <t>コウニュウ</t>
    </rPh>
    <rPh sb="42" eb="43">
      <t>ワ</t>
    </rPh>
    <rPh sb="45" eb="47">
      <t>シリョウ</t>
    </rPh>
    <rPh sb="48" eb="50">
      <t>テンプ</t>
    </rPh>
    <phoneticPr fontId="1"/>
  </si>
  <si>
    <t>　　　２　設置可能面積が狭小（定格出力が3kWに満たない）な場合、範囲・面積・事由を図示した屋上図面等を添付すること。</t>
    <rPh sb="30" eb="32">
      <t>バアイ</t>
    </rPh>
    <rPh sb="33" eb="35">
      <t>ハンイ</t>
    </rPh>
    <rPh sb="36" eb="38">
      <t>メンセキ</t>
    </rPh>
    <rPh sb="39" eb="41">
      <t>ジユウ</t>
    </rPh>
    <rPh sb="42" eb="44">
      <t>ズシ</t>
    </rPh>
    <rPh sb="46" eb="51">
      <t>オクジョウズメントウ</t>
    </rPh>
    <rPh sb="52" eb="54">
      <t>テンプ</t>
    </rPh>
    <phoneticPr fontId="1"/>
  </si>
  <si>
    <t>　　　３　高層建築物等、一般的な設置方法での設置が困難な場合、その事由が確認できる図面等を添付すること。</t>
    <rPh sb="5" eb="7">
      <t>コウソウ</t>
    </rPh>
    <rPh sb="7" eb="9">
      <t>ケンチク</t>
    </rPh>
    <rPh sb="9" eb="11">
      <t>ブツナド</t>
    </rPh>
    <rPh sb="12" eb="15">
      <t>イッパンテキ</t>
    </rPh>
    <rPh sb="16" eb="18">
      <t>セッチ</t>
    </rPh>
    <rPh sb="18" eb="20">
      <t>ホウホウ</t>
    </rPh>
    <rPh sb="22" eb="24">
      <t>セッチ</t>
    </rPh>
    <rPh sb="25" eb="27">
      <t>コンナン</t>
    </rPh>
    <rPh sb="28" eb="30">
      <t>バアイ</t>
    </rPh>
    <rPh sb="33" eb="35">
      <t>ジユウ</t>
    </rPh>
    <rPh sb="36" eb="38">
      <t>カクニン</t>
    </rPh>
    <rPh sb="41" eb="43">
      <t>ズメン</t>
    </rPh>
    <rPh sb="43" eb="44">
      <t>トウ</t>
    </rPh>
    <rPh sb="45" eb="47">
      <t>テンプ</t>
    </rPh>
    <phoneticPr fontId="1"/>
  </si>
  <si>
    <t>備考　１　再エネ小売電気の調達について、再エネ割合が確認できる契約書の写し等を添付すること。</t>
    <rPh sb="0" eb="2">
      <t>ビコウ</t>
    </rPh>
    <rPh sb="5" eb="6">
      <t>サイ</t>
    </rPh>
    <rPh sb="8" eb="10">
      <t>コウリ</t>
    </rPh>
    <rPh sb="10" eb="12">
      <t>デンキ</t>
    </rPh>
    <rPh sb="13" eb="15">
      <t>チョウタツ</t>
    </rPh>
    <rPh sb="20" eb="21">
      <t>サイ</t>
    </rPh>
    <rPh sb="23" eb="25">
      <t>ワリアイ</t>
    </rPh>
    <rPh sb="26" eb="28">
      <t>カクニン</t>
    </rPh>
    <rPh sb="31" eb="33">
      <t>ケイヤク</t>
    </rPh>
    <rPh sb="33" eb="34">
      <t>ショ</t>
    </rPh>
    <rPh sb="35" eb="36">
      <t>ウツ</t>
    </rPh>
    <rPh sb="37" eb="38">
      <t>トウ</t>
    </rPh>
    <rPh sb="39" eb="41">
      <t>テンプ</t>
    </rPh>
    <phoneticPr fontId="1"/>
  </si>
  <si>
    <t>　　　４　工事完了届提出までに変更等が発生した場合は、修正し、再度提出すること。</t>
    <phoneticPr fontId="1"/>
  </si>
  <si>
    <t>備考　１　一括受電の契約内容等、要件を全て満たすことが分かる資料を添付すること。</t>
    <rPh sb="0" eb="2">
      <t>ビコウ</t>
    </rPh>
    <phoneticPr fontId="1"/>
  </si>
  <si>
    <t>備考　１　建物の電気使用量の100%を再エネにより賄うことを目指す場合、再エネ100%化計画（自由書式）を添付すること。</t>
    <rPh sb="0" eb="2">
      <t>ビコウ</t>
    </rPh>
    <rPh sb="33" eb="35">
      <t>バアイ</t>
    </rPh>
    <rPh sb="36" eb="37">
      <t>サイ</t>
    </rPh>
    <rPh sb="43" eb="44">
      <t>カ</t>
    </rPh>
    <rPh sb="44" eb="46">
      <t>ケイカク</t>
    </rPh>
    <rPh sb="47" eb="51">
      <t>ジユウショシキ</t>
    </rPh>
    <rPh sb="53" eb="55">
      <t>テンプ</t>
    </rPh>
    <phoneticPr fontId="1"/>
  </si>
  <si>
    <t>（２）調達を予定している一括受電事業者及びメニュー等の詳細</t>
    <rPh sb="3" eb="5">
      <t>チョウタツ</t>
    </rPh>
    <rPh sb="6" eb="8">
      <t>ヨテイ</t>
    </rPh>
    <rPh sb="12" eb="14">
      <t>イッカツ</t>
    </rPh>
    <rPh sb="14" eb="16">
      <t>ジュデン</t>
    </rPh>
    <rPh sb="16" eb="19">
      <t>ジギョウシャ</t>
    </rPh>
    <rPh sb="19" eb="20">
      <t>オヨ</t>
    </rPh>
    <rPh sb="25" eb="26">
      <t>トウ</t>
    </rPh>
    <rPh sb="27" eb="29">
      <t>ショウサイ</t>
    </rPh>
    <phoneticPr fontId="1"/>
  </si>
  <si>
    <t>日影により太陽光発電設備による効率的な発電に支障が生じる部分
（隣接建築物又は当該特定建築物の塔屋等の日影により支障が生じる部分）</t>
    <rPh sb="0" eb="2">
      <t>ヒカゲ</t>
    </rPh>
    <rPh sb="5" eb="8">
      <t>タイヨウコウ</t>
    </rPh>
    <rPh sb="8" eb="10">
      <t>ハツデン</t>
    </rPh>
    <rPh sb="10" eb="12">
      <t>セツビ</t>
    </rPh>
    <rPh sb="15" eb="18">
      <t>コウリツテキ</t>
    </rPh>
    <rPh sb="19" eb="21">
      <t>ハツデン</t>
    </rPh>
    <rPh sb="22" eb="24">
      <t>シショウ</t>
    </rPh>
    <rPh sb="25" eb="26">
      <t>ショウ</t>
    </rPh>
    <rPh sb="28" eb="30">
      <t>ブブン</t>
    </rPh>
    <rPh sb="32" eb="37">
      <t>リンセツケンチクブツ</t>
    </rPh>
    <rPh sb="37" eb="38">
      <t>マタ</t>
    </rPh>
    <rPh sb="39" eb="46">
      <t>トウガイトクテイケンチクブツ</t>
    </rPh>
    <rPh sb="47" eb="49">
      <t>トウヤ</t>
    </rPh>
    <rPh sb="49" eb="50">
      <t>トウ</t>
    </rPh>
    <rPh sb="51" eb="53">
      <t>ヒカゲ</t>
    </rPh>
    <rPh sb="56" eb="58">
      <t>シショウ</t>
    </rPh>
    <rPh sb="59" eb="60">
      <t>ショウ</t>
    </rPh>
    <rPh sb="62" eb="64">
      <t>ブブン</t>
    </rPh>
    <phoneticPr fontId="1"/>
  </si>
  <si>
    <t>　　　４　系統連系に一定の制約が生じる場合、それを確認できる資料を添付すること。</t>
    <rPh sb="7" eb="9">
      <t>レンケイ</t>
    </rPh>
    <rPh sb="16" eb="17">
      <t>ショウ</t>
    </rPh>
    <rPh sb="19" eb="21">
      <t>バアイ</t>
    </rPh>
    <rPh sb="25" eb="27">
      <t>カクニン</t>
    </rPh>
    <rPh sb="30" eb="32">
      <t>シリョウ</t>
    </rPh>
    <rPh sb="33" eb="35">
      <t>テンプ</t>
    </rPh>
    <phoneticPr fontId="1"/>
  </si>
  <si>
    <t>設備設置量
（定格出力kW）</t>
    <rPh sb="0" eb="2">
      <t>セツビ</t>
    </rPh>
    <rPh sb="2" eb="4">
      <t>セッチ</t>
    </rPh>
    <rPh sb="4" eb="5">
      <t>リョウ</t>
    </rPh>
    <rPh sb="7" eb="9">
      <t>テイカク</t>
    </rPh>
    <rPh sb="9" eb="11">
      <t>シュツリョク</t>
    </rPh>
    <phoneticPr fontId="1"/>
  </si>
  <si>
    <t>再エネ小売電気の調達</t>
    <phoneticPr fontId="1"/>
  </si>
  <si>
    <t>※算定シート④９（２）「必要な再エネ割合」以上の値を記載してください。</t>
    <rPh sb="1" eb="3">
      <t>サンテイ</t>
    </rPh>
    <rPh sb="12" eb="14">
      <t>ヒツヨウ</t>
    </rPh>
    <rPh sb="15" eb="16">
      <t>サイ</t>
    </rPh>
    <rPh sb="18" eb="20">
      <t>ワリアイ</t>
    </rPh>
    <rPh sb="21" eb="23">
      <t>イジョウ</t>
    </rPh>
    <rPh sb="24" eb="25">
      <t>アタイ</t>
    </rPh>
    <rPh sb="26" eb="28">
      <t>キサイ</t>
    </rPh>
    <phoneticPr fontId="1"/>
  </si>
  <si>
    <t>（２）調達電力の再エネ電源利用率の算定</t>
    <rPh sb="3" eb="7">
      <t>チョウタツデンリョク</t>
    </rPh>
    <rPh sb="8" eb="9">
      <t>サイ</t>
    </rPh>
    <rPh sb="11" eb="16">
      <t>デンゲンリヨウリツ</t>
    </rPh>
    <rPh sb="17" eb="19">
      <t>サンテイ</t>
    </rPh>
    <phoneticPr fontId="1"/>
  </si>
  <si>
    <t>※圧縮して設置することができる条件</t>
    <rPh sb="1" eb="3">
      <t>アッシュク</t>
    </rPh>
    <rPh sb="5" eb="7">
      <t>セッチ</t>
    </rPh>
    <rPh sb="15" eb="17">
      <t>ジョウケン</t>
    </rPh>
    <phoneticPr fontId="1"/>
  </si>
  <si>
    <t>圧縮条件判定</t>
    <rPh sb="0" eb="2">
      <t>アッシュク</t>
    </rPh>
    <rPh sb="2" eb="6">
      <t>ジョウケンハンテイ</t>
    </rPh>
    <phoneticPr fontId="1"/>
  </si>
  <si>
    <t>　　　６　建物推計電気使用量の算定に用いた資料等を添付すること。</t>
    <rPh sb="5" eb="9">
      <t>タテモノスイケイ</t>
    </rPh>
    <rPh sb="9" eb="14">
      <t>デンキシヨウリョウ</t>
    </rPh>
    <rPh sb="15" eb="17">
      <t>サンテイ</t>
    </rPh>
    <rPh sb="18" eb="19">
      <t>モチ</t>
    </rPh>
    <rPh sb="21" eb="24">
      <t>シリョウトウ</t>
    </rPh>
    <rPh sb="25" eb="27">
      <t>テンプ</t>
    </rPh>
    <phoneticPr fontId="1"/>
  </si>
  <si>
    <t>※エネルギー需給実績（経済産業省公表資料）より、</t>
    <phoneticPr fontId="1"/>
  </si>
  <si>
    <t>　記載時点における最新の値を記載してください。</t>
    <rPh sb="9" eb="11">
      <t>サイシン</t>
    </rPh>
    <rPh sb="12" eb="13">
      <t>アタイ</t>
    </rPh>
    <rPh sb="14" eb="16">
      <t>キサイ</t>
    </rPh>
    <phoneticPr fontId="1"/>
  </si>
  <si>
    <t>再エネ電源利用率（必要な再エネ割合）</t>
    <rPh sb="0" eb="1">
      <t>サイ</t>
    </rPh>
    <rPh sb="3" eb="8">
      <t>デンゲンリヨウリツ</t>
    </rPh>
    <rPh sb="9" eb="11">
      <t>ヒツヨウ</t>
    </rPh>
    <rPh sb="12" eb="13">
      <t>サイ</t>
    </rPh>
    <rPh sb="15" eb="17">
      <t>ワリアイ</t>
    </rPh>
    <phoneticPr fontId="1"/>
  </si>
  <si>
    <t>　　　５　定格出力を圧縮して設置する場合、「系統連系」及び「架台等の準備」を確認できる資料を添付すること。</t>
    <rPh sb="27" eb="28">
      <t>オヨ</t>
    </rPh>
    <phoneticPr fontId="1"/>
  </si>
  <si>
    <t>圧縮したうえで系統連係を行う。</t>
    <rPh sb="12" eb="13">
      <t>オコナ</t>
    </rPh>
    <phoneticPr fontId="1"/>
  </si>
  <si>
    <t>系統連系の制約解除に備え、架台等の準備を行う。</t>
    <rPh sb="0" eb="4">
      <t>ケイトウレンケイ</t>
    </rPh>
    <rPh sb="5" eb="7">
      <t>セイヤク</t>
    </rPh>
    <rPh sb="7" eb="9">
      <t>カイジョ</t>
    </rPh>
    <rPh sb="10" eb="11">
      <t>ソナ</t>
    </rPh>
    <rPh sb="13" eb="16">
      <t>ガダイトウ</t>
    </rPh>
    <rPh sb="17" eb="19">
      <t>ジュンビ</t>
    </rPh>
    <rPh sb="20" eb="21">
      <t>オコナ</t>
    </rPh>
    <phoneticPr fontId="1"/>
  </si>
  <si>
    <t>再エネ100%化判定（将来達成）</t>
    <rPh sb="0" eb="1">
      <t>サイ</t>
    </rPh>
    <rPh sb="7" eb="8">
      <t>カ</t>
    </rPh>
    <rPh sb="8" eb="10">
      <t>ハンテイ</t>
    </rPh>
    <rPh sb="11" eb="13">
      <t>ショウライ</t>
    </rPh>
    <rPh sb="13" eb="15">
      <t>タッセイ</t>
    </rPh>
    <phoneticPr fontId="1"/>
  </si>
  <si>
    <t>良</t>
    <rPh sb="0" eb="1">
      <t>リョウ</t>
    </rPh>
    <phoneticPr fontId="1"/>
  </si>
  <si>
    <t>非</t>
    <rPh sb="0" eb="1">
      <t>ヒ</t>
    </rPh>
    <phoneticPr fontId="1"/>
  </si>
  <si>
    <t>再エネ100%化判定（竣工当初達成）</t>
    <rPh sb="0" eb="1">
      <t>サイ</t>
    </rPh>
    <rPh sb="7" eb="8">
      <t>カ</t>
    </rPh>
    <rPh sb="8" eb="10">
      <t>ハンテイ</t>
    </rPh>
    <rPh sb="11" eb="15">
      <t>シュンコウトウショ</t>
    </rPh>
    <rPh sb="15" eb="17">
      <t>タッセイ</t>
    </rPh>
    <phoneticPr fontId="1"/>
  </si>
  <si>
    <t>建物に使用する電気使用量の１００％を再エネにより賄うことを目指す措置の適用</t>
    <rPh sb="35" eb="37">
      <t>テキヨウ</t>
    </rPh>
    <phoneticPr fontId="1"/>
  </si>
  <si>
    <t>一括受電方式採用の有無</t>
    <rPh sb="0" eb="6">
      <t>イッカツジュデンホウシキ</t>
    </rPh>
    <rPh sb="6" eb="8">
      <t>サイヨウ</t>
    </rPh>
    <rPh sb="9" eb="11">
      <t>ウム</t>
    </rPh>
    <phoneticPr fontId="1"/>
  </si>
  <si>
    <t>設置基準量に対する比率</t>
    <rPh sb="0" eb="5">
      <t>セッチキジュンリョウ</t>
    </rPh>
    <rPh sb="6" eb="7">
      <t>タイ</t>
    </rPh>
    <rPh sb="9" eb="11">
      <t>ヒリツ</t>
    </rPh>
    <phoneticPr fontId="1"/>
  </si>
  <si>
    <t>　　　３　コミット先及びコミットの対象範囲が確認できる資料を添付すること。</t>
    <rPh sb="9" eb="10">
      <t>サキ</t>
    </rPh>
    <rPh sb="10" eb="11">
      <t>オヨ</t>
    </rPh>
    <rPh sb="17" eb="21">
      <t>タイショウハンイ</t>
    </rPh>
    <rPh sb="22" eb="24">
      <t>カクニン</t>
    </rPh>
    <rPh sb="27" eb="29">
      <t>シリョウ</t>
    </rPh>
    <rPh sb="30" eb="32">
      <t>テンプ</t>
    </rPh>
    <phoneticPr fontId="1"/>
  </si>
  <si>
    <t>　　　４　第三者イニシアティブ加盟以外の方法で取組を行っている場合、取組の具体的内容が分かる資料を添付すること。</t>
    <rPh sb="5" eb="8">
      <t>ダイサンシャ</t>
    </rPh>
    <rPh sb="15" eb="17">
      <t>カメイ</t>
    </rPh>
    <rPh sb="17" eb="19">
      <t>イガイ</t>
    </rPh>
    <rPh sb="20" eb="22">
      <t>ホウホウ</t>
    </rPh>
    <rPh sb="23" eb="25">
      <t>トリクミ</t>
    </rPh>
    <rPh sb="26" eb="27">
      <t>オコナ</t>
    </rPh>
    <rPh sb="31" eb="33">
      <t>バアイ</t>
    </rPh>
    <rPh sb="34" eb="36">
      <t>トリクミ</t>
    </rPh>
    <rPh sb="37" eb="42">
      <t>グタイテキナイヨウ</t>
    </rPh>
    <rPh sb="43" eb="44">
      <t>ワ</t>
    </rPh>
    <rPh sb="46" eb="48">
      <t>シリョウ</t>
    </rPh>
    <rPh sb="49" eb="51">
      <t>テンプ</t>
    </rPh>
    <phoneticPr fontId="1"/>
  </si>
  <si>
    <t>　　　２　竣工翌年度１年間の調達量（義務量）、調達量の増加等が分かる資料を添付すること。</t>
    <rPh sb="5" eb="10">
      <t>シュンコウヨクネンド</t>
    </rPh>
    <rPh sb="11" eb="13">
      <t>ネンカン</t>
    </rPh>
    <rPh sb="14" eb="17">
      <t>チョウタツリョウ</t>
    </rPh>
    <rPh sb="18" eb="21">
      <t>ギムリョウ</t>
    </rPh>
    <rPh sb="23" eb="26">
      <t>チョウタツリョウ</t>
    </rPh>
    <rPh sb="27" eb="29">
      <t>ゾウカ</t>
    </rPh>
    <rPh sb="29" eb="30">
      <t>トウ</t>
    </rPh>
    <rPh sb="31" eb="32">
      <t>ワ</t>
    </rPh>
    <rPh sb="34" eb="36">
      <t>シリョウ</t>
    </rPh>
    <rPh sb="37" eb="39">
      <t>テンプ</t>
    </rPh>
    <phoneticPr fontId="1"/>
  </si>
  <si>
    <t>備考　１　設備設置量（定格出力kW）は、「小数点以下第４位を切り捨て」で記入すること。</t>
    <rPh sb="0" eb="2">
      <t>ビコウ</t>
    </rPh>
    <rPh sb="5" eb="7">
      <t>セツビ</t>
    </rPh>
    <rPh sb="7" eb="9">
      <t>セッチ</t>
    </rPh>
    <rPh sb="9" eb="10">
      <t>リョウ</t>
    </rPh>
    <rPh sb="11" eb="13">
      <t>テイカク</t>
    </rPh>
    <rPh sb="13" eb="15">
      <t>シュツリョク</t>
    </rPh>
    <rPh sb="21" eb="24">
      <t>ショウスウテン</t>
    </rPh>
    <rPh sb="24" eb="26">
      <t>イカ</t>
    </rPh>
    <rPh sb="26" eb="27">
      <t>ダイ</t>
    </rPh>
    <rPh sb="28" eb="29">
      <t>イ</t>
    </rPh>
    <rPh sb="30" eb="31">
      <t>キ</t>
    </rPh>
    <rPh sb="32" eb="33">
      <t>ス</t>
    </rPh>
    <rPh sb="36" eb="38">
      <t>キニュウ</t>
    </rPh>
    <phoneticPr fontId="1"/>
  </si>
  <si>
    <t>　　　２　年間推定発電量（バイオマス設備等は所内消費電力量を除いた値）の算定の根拠が分かる資料を添付すること。</t>
    <phoneticPr fontId="1"/>
  </si>
  <si>
    <t>　　　３　年間推定熱利用量（バイオマス設備等は所内熱負荷分を除いた値）の算定の根拠が分かる資料を添付すること。</t>
    <phoneticPr fontId="1"/>
  </si>
  <si>
    <t>　　　４　自家消費率は、全量売電「0%」、全量自家消費「100%」と記載し、余剰売電の場合は計画値を記載すること。</t>
    <phoneticPr fontId="1"/>
  </si>
  <si>
    <r>
      <t>　　　７　</t>
    </r>
    <r>
      <rPr>
        <sz val="9"/>
        <rFont val="ＭＳ 明朝"/>
        <family val="1"/>
        <charset val="128"/>
      </rPr>
      <t>調達の継続期間</t>
    </r>
    <r>
      <rPr>
        <sz val="9"/>
        <rFont val="ＭＳ 明朝"/>
        <family val="1"/>
        <charset val="128"/>
      </rPr>
      <t>が分かる資料を添付すること。</t>
    </r>
    <rPh sb="5" eb="7">
      <t>チョウタツ</t>
    </rPh>
    <rPh sb="8" eb="12">
      <t>ケイゾクキカン</t>
    </rPh>
    <rPh sb="13" eb="14">
      <t>ワ</t>
    </rPh>
    <rPh sb="16" eb="18">
      <t>シリョウ</t>
    </rPh>
    <rPh sb="19" eb="21">
      <t>テンプ</t>
    </rPh>
    <phoneticPr fontId="1"/>
  </si>
  <si>
    <t>判定基準</t>
    <rPh sb="0" eb="4">
      <t>ハンテイキジュン</t>
    </rPh>
    <phoneticPr fontId="1"/>
  </si>
  <si>
    <t>再エネ調達・証書調達</t>
    <rPh sb="0" eb="1">
      <t>サイ</t>
    </rPh>
    <rPh sb="3" eb="5">
      <t>チョウタツ</t>
    </rPh>
    <rPh sb="6" eb="8">
      <t>ショウショ</t>
    </rPh>
    <rPh sb="8" eb="10">
      <t>チョウタツ</t>
    </rPh>
    <phoneticPr fontId="1"/>
  </si>
  <si>
    <t>達成率が
空欄の場合</t>
    <rPh sb="0" eb="3">
      <t>タッセイリツ</t>
    </rPh>
    <rPh sb="5" eb="7">
      <t>クウラン</t>
    </rPh>
    <rPh sb="8" eb="10">
      <t>バアイ</t>
    </rPh>
    <phoneticPr fontId="1"/>
  </si>
  <si>
    <t>一般送配電事業者から一定の条件を付されるなど、系統連系に一定の制約が生じる</t>
    <rPh sb="25" eb="27">
      <t>レンケイ</t>
    </rPh>
    <phoneticPr fontId="1"/>
  </si>
  <si>
    <t>例：高さが○○ｍを超える高層建築物のため。</t>
    <rPh sb="0" eb="1">
      <t>レイ</t>
    </rPh>
    <rPh sb="2" eb="3">
      <t>タカ</t>
    </rPh>
    <rPh sb="9" eb="10">
      <t>コ</t>
    </rPh>
    <rPh sb="12" eb="14">
      <t>コウソウ</t>
    </rPh>
    <rPh sb="14" eb="17">
      <t>ケンチクブツ</t>
    </rPh>
    <phoneticPr fontId="1"/>
  </si>
  <si>
    <t>（４）設置基準量に対する割合の算定</t>
    <rPh sb="3" eb="8">
      <t>セッチキジュンリョウ</t>
    </rPh>
    <rPh sb="9" eb="10">
      <t>タイ</t>
    </rPh>
    <rPh sb="12" eb="14">
      <t>ワリアイ</t>
    </rPh>
    <rPh sb="15" eb="17">
      <t>サンテイ</t>
    </rPh>
    <phoneticPr fontId="1"/>
  </si>
  <si>
    <t>特定建築物への電気供給量</t>
    <rPh sb="0" eb="2">
      <t>トクテイ</t>
    </rPh>
    <rPh sb="2" eb="5">
      <t>ケンチクブツ</t>
    </rPh>
    <rPh sb="7" eb="9">
      <t>デンキ</t>
    </rPh>
    <rPh sb="9" eb="11">
      <t>キョウキュウ</t>
    </rPh>
    <rPh sb="11" eb="12">
      <t>リョウ</t>
    </rPh>
    <phoneticPr fontId="1"/>
  </si>
  <si>
    <t>１３　設置基準量に対する割合の算定</t>
    <rPh sb="3" eb="5">
      <t>セッチ</t>
    </rPh>
    <rPh sb="5" eb="7">
      <t>キジュン</t>
    </rPh>
    <rPh sb="7" eb="8">
      <t>リョウ</t>
    </rPh>
    <rPh sb="9" eb="10">
      <t>タイ</t>
    </rPh>
    <rPh sb="12" eb="14">
      <t>ワリアイ</t>
    </rPh>
    <rPh sb="15" eb="17">
      <t>サンテイ</t>
    </rPh>
    <phoneticPr fontId="1"/>
  </si>
  <si>
    <t>調達量の合計</t>
    <rPh sb="0" eb="3">
      <t>チョウタツリョウ</t>
    </rPh>
    <rPh sb="4" eb="6">
      <t>ゴウケイ</t>
    </rPh>
    <phoneticPr fontId="1"/>
  </si>
  <si>
    <t>ｍ</t>
    <phoneticPr fontId="1"/>
  </si>
  <si>
    <t>＋</t>
    <phoneticPr fontId="1"/>
  </si>
  <si>
    <t>Ｃ</t>
    <phoneticPr fontId="1"/>
  </si>
  <si>
    <t>１４　一括受電による再エネ電力調達</t>
    <rPh sb="10" eb="11">
      <t>サイ</t>
    </rPh>
    <rPh sb="13" eb="15">
      <t>デンリョク</t>
    </rPh>
    <rPh sb="15" eb="17">
      <t>チョウタツ</t>
    </rPh>
    <phoneticPr fontId="1"/>
  </si>
  <si>
    <t>ｎ</t>
    <phoneticPr fontId="1"/>
  </si>
  <si>
    <t>Ｄ</t>
    <phoneticPr fontId="1"/>
  </si>
  <si>
    <t>％</t>
    <phoneticPr fontId="1"/>
  </si>
  <si>
    <t>『②＋③＋⑤or⑥』の設置基準量に対する割合計</t>
    <rPh sb="11" eb="16">
      <t>セッチキジュンリョウ</t>
    </rPh>
    <rPh sb="17" eb="18">
      <t>タイ</t>
    </rPh>
    <rPh sb="20" eb="22">
      <t>ワリアイ</t>
    </rPh>
    <rPh sb="22" eb="23">
      <t>ケイ</t>
    </rPh>
    <phoneticPr fontId="1"/>
  </si>
  <si>
    <t>『②＋③＋⑥』の設置基準量に対する割合計</t>
    <rPh sb="8" eb="13">
      <t>セッチキジュンリョウ</t>
    </rPh>
    <rPh sb="14" eb="15">
      <t>タイ</t>
    </rPh>
    <rPh sb="17" eb="19">
      <t>ワリアイ</t>
    </rPh>
    <rPh sb="19" eb="20">
      <t>ケイ</t>
    </rPh>
    <phoneticPr fontId="1"/>
  </si>
  <si>
    <t>『②＋③＋⑤』の設置基準量に対する割合計</t>
    <rPh sb="8" eb="13">
      <t>セッチキジュンリョウ</t>
    </rPh>
    <rPh sb="14" eb="15">
      <t>タイ</t>
    </rPh>
    <rPh sb="17" eb="19">
      <t>ワリアイ</t>
    </rPh>
    <rPh sb="19" eb="20">
      <t>ケイ</t>
    </rPh>
    <phoneticPr fontId="1"/>
  </si>
  <si>
    <t>１５　建物に使用する電気使用量の１００％を再エネにより賄うことを目指す措置</t>
    <rPh sb="3" eb="5">
      <t>タテモノ</t>
    </rPh>
    <rPh sb="6" eb="8">
      <t>シヨウ</t>
    </rPh>
    <rPh sb="10" eb="12">
      <t>デンキ</t>
    </rPh>
    <rPh sb="12" eb="15">
      <t>シヨウリョウ</t>
    </rPh>
    <rPh sb="21" eb="22">
      <t>サイ</t>
    </rPh>
    <rPh sb="27" eb="28">
      <t>マカナ</t>
    </rPh>
    <rPh sb="32" eb="34">
      <t>メザ</t>
    </rPh>
    <rPh sb="35" eb="37">
      <t>ソチ</t>
    </rPh>
    <phoneticPr fontId="1"/>
  </si>
  <si>
    <t>新規等の種別</t>
    <rPh sb="0" eb="3">
      <t>シンキトウ</t>
    </rPh>
    <rPh sb="4" eb="6">
      <t>シュベツ</t>
    </rPh>
    <phoneticPr fontId="1"/>
  </si>
  <si>
    <t>（２）発電所内で消費される電力の量を除いた年間推定発電量（年間送電端電力量）</t>
    <rPh sb="3" eb="5">
      <t>ハツデン</t>
    </rPh>
    <rPh sb="5" eb="6">
      <t>ショ</t>
    </rPh>
    <rPh sb="6" eb="7">
      <t>ナイ</t>
    </rPh>
    <rPh sb="8" eb="10">
      <t>ショウヒ</t>
    </rPh>
    <rPh sb="13" eb="15">
      <t>デンリョク</t>
    </rPh>
    <rPh sb="16" eb="17">
      <t>リョウ</t>
    </rPh>
    <rPh sb="18" eb="19">
      <t>ノゾ</t>
    </rPh>
    <rPh sb="21" eb="23">
      <t>ネンカン</t>
    </rPh>
    <rPh sb="23" eb="25">
      <t>スイテイ</t>
    </rPh>
    <rPh sb="25" eb="27">
      <t>ハツデン</t>
    </rPh>
    <rPh sb="27" eb="28">
      <t>リョウ</t>
    </rPh>
    <rPh sb="29" eb="34">
      <t>ネンカンソウデンタン</t>
    </rPh>
    <rPh sb="34" eb="37">
      <t>デンリョクリョウ</t>
    </rPh>
    <phoneticPr fontId="1"/>
  </si>
  <si>
    <t>（５）設置基準量に対する割合の算定</t>
    <rPh sb="3" eb="5">
      <t>セッチ</t>
    </rPh>
    <rPh sb="5" eb="7">
      <t>キジュン</t>
    </rPh>
    <rPh sb="7" eb="8">
      <t>リョウ</t>
    </rPh>
    <rPh sb="9" eb="10">
      <t>タイ</t>
    </rPh>
    <rPh sb="12" eb="14">
      <t>ワリアイ</t>
    </rPh>
    <rPh sb="15" eb="17">
      <t>サンテイ</t>
    </rPh>
    <phoneticPr fontId="1"/>
  </si>
  <si>
    <t>PPA判定</t>
    <rPh sb="3" eb="5">
      <t>ハンテイ</t>
    </rPh>
    <phoneticPr fontId="1"/>
  </si>
  <si>
    <t>（４）オフサイト設置時の要件確認</t>
    <rPh sb="8" eb="11">
      <t>セッチジ</t>
    </rPh>
    <rPh sb="12" eb="14">
      <t>ヨウケン</t>
    </rPh>
    <rPh sb="14" eb="16">
      <t>カクニン</t>
    </rPh>
    <phoneticPr fontId="1"/>
  </si>
  <si>
    <t>いずれかの設備がオフサイトPPAである</t>
    <rPh sb="5" eb="7">
      <t>セツビ</t>
    </rPh>
    <phoneticPr fontId="1"/>
  </si>
  <si>
    <t>はい</t>
    <phoneticPr fontId="1"/>
  </si>
  <si>
    <t>いいえ</t>
    <phoneticPr fontId="1"/>
  </si>
  <si>
    <t>いいえ</t>
    <phoneticPr fontId="1"/>
  </si>
  <si>
    <t>　　ア　発電設備が再エネ特措法（FIT制度 又は FIP制度）の認定設備である。</t>
    <rPh sb="9" eb="10">
      <t>サイ</t>
    </rPh>
    <rPh sb="12" eb="15">
      <t>トクソホウ</t>
    </rPh>
    <rPh sb="32" eb="34">
      <t>ニンテイ</t>
    </rPh>
    <rPh sb="34" eb="36">
      <t>セツビ</t>
    </rPh>
    <phoneticPr fontId="1"/>
  </si>
  <si>
    <t>　　イ　供給方式が"PPA"の場合</t>
    <rPh sb="15" eb="17">
      <t>バアイ</t>
    </rPh>
    <phoneticPr fontId="1"/>
  </si>
  <si>
    <t>　　　・備考６（１）の相対契約である。</t>
    <rPh sb="11" eb="15">
      <t>アイタイケイヤク</t>
    </rPh>
    <phoneticPr fontId="1"/>
  </si>
  <si>
    <t>　　　・備考６（２）又は（３）の固定価格による契約である。</t>
    <rPh sb="10" eb="11">
      <t>マタ</t>
    </rPh>
    <rPh sb="16" eb="20">
      <t>コテイカカク</t>
    </rPh>
    <rPh sb="23" eb="25">
      <t>ケイヤク</t>
    </rPh>
    <phoneticPr fontId="1"/>
  </si>
  <si>
    <t>　　　・備考６（４）の長期契約である。</t>
    <rPh sb="11" eb="13">
      <t>チョウキ</t>
    </rPh>
    <rPh sb="13" eb="15">
      <t>ケイヤク</t>
    </rPh>
    <phoneticPr fontId="1"/>
  </si>
  <si>
    <t>オフサイト</t>
    <phoneticPr fontId="1"/>
  </si>
  <si>
    <t>オフサイト設置の選択</t>
    <rPh sb="5" eb="7">
      <t>セッチ</t>
    </rPh>
    <rPh sb="8" eb="10">
      <t>センタク</t>
    </rPh>
    <phoneticPr fontId="1"/>
  </si>
  <si>
    <t xml:space="preserve">  </t>
    <phoneticPr fontId="1"/>
  </si>
  <si>
    <t>Ａ選択</t>
    <rPh sb="1" eb="3">
      <t>センタク</t>
    </rPh>
    <phoneticPr fontId="1"/>
  </si>
  <si>
    <t>オンサイト</t>
    <phoneticPr fontId="1"/>
  </si>
  <si>
    <t>一括受電（＋調達）</t>
    <rPh sb="0" eb="2">
      <t>イッカツ</t>
    </rPh>
    <rPh sb="2" eb="4">
      <t>ジュデン</t>
    </rPh>
    <rPh sb="6" eb="8">
      <t>チョウタツ</t>
    </rPh>
    <phoneticPr fontId="1"/>
  </si>
  <si>
    <t>Ｋ選択</t>
    <rPh sb="1" eb="3">
      <t>センタク</t>
    </rPh>
    <phoneticPr fontId="1"/>
  </si>
  <si>
    <t>Ｌ要件・判定</t>
    <rPh sb="1" eb="3">
      <t>ヨウケン</t>
    </rPh>
    <rPh sb="4" eb="6">
      <t>ハンテイ</t>
    </rPh>
    <phoneticPr fontId="1"/>
  </si>
  <si>
    <t>一括受電＋オフサイト（＋調達）</t>
    <rPh sb="0" eb="2">
      <t>イッカツ</t>
    </rPh>
    <rPh sb="2" eb="4">
      <t>ジュデン</t>
    </rPh>
    <rPh sb="12" eb="14">
      <t>チョウタツ</t>
    </rPh>
    <phoneticPr fontId="1"/>
  </si>
  <si>
    <t>PPA時の3要件を満たす</t>
    <rPh sb="3" eb="4">
      <t>ジ</t>
    </rPh>
    <rPh sb="6" eb="8">
      <t>ヨウケン</t>
    </rPh>
    <rPh sb="9" eb="10">
      <t>ミ</t>
    </rPh>
    <phoneticPr fontId="1"/>
  </si>
  <si>
    <t>再エネ・証書調達＋オフサイト</t>
    <rPh sb="0" eb="1">
      <t>サイ</t>
    </rPh>
    <rPh sb="4" eb="6">
      <t>ショウショ</t>
    </rPh>
    <rPh sb="6" eb="8">
      <t>チョウタツ</t>
    </rPh>
    <phoneticPr fontId="1"/>
  </si>
  <si>
    <t>Ｍ選択</t>
    <rPh sb="1" eb="3">
      <t>センタク</t>
    </rPh>
    <phoneticPr fontId="1"/>
  </si>
  <si>
    <t>再エネ100%化（＋調達）</t>
    <rPh sb="0" eb="1">
      <t>サイ</t>
    </rPh>
    <rPh sb="7" eb="8">
      <t>カ</t>
    </rPh>
    <rPh sb="10" eb="12">
      <t>チョウタツ</t>
    </rPh>
    <phoneticPr fontId="1"/>
  </si>
  <si>
    <t>再エネ100%化＋一括受電（＋調達）</t>
    <rPh sb="9" eb="11">
      <t>イッカツ</t>
    </rPh>
    <rPh sb="11" eb="13">
      <t>ジュデン</t>
    </rPh>
    <rPh sb="15" eb="17">
      <t>チョウタツ</t>
    </rPh>
    <phoneticPr fontId="1"/>
  </si>
  <si>
    <t>Ｐ選択</t>
    <rPh sb="1" eb="3">
      <t>センタク</t>
    </rPh>
    <phoneticPr fontId="1"/>
  </si>
  <si>
    <t>再エネ小売電気の調達又は再エネ証書の調達に取り組む</t>
    <phoneticPr fontId="1"/>
  </si>
  <si>
    <t>特定建築物及びその敷地に太陽光発電設備等が設置が困難な理由がある（再エネ１００％化以外の物理的な理由）</t>
    <rPh sb="33" eb="34">
      <t>サイ</t>
    </rPh>
    <rPh sb="40" eb="41">
      <t>カ</t>
    </rPh>
    <rPh sb="41" eb="43">
      <t>イガイ</t>
    </rPh>
    <rPh sb="44" eb="47">
      <t>ブツリテキ</t>
    </rPh>
    <rPh sb="48" eb="50">
      <t>リユウ</t>
    </rPh>
    <phoneticPr fontId="1"/>
  </si>
  <si>
    <t>再ｴﾈ100%化</t>
    <rPh sb="0" eb="1">
      <t>サイ</t>
    </rPh>
    <rPh sb="7" eb="8">
      <t>カ</t>
    </rPh>
    <phoneticPr fontId="1"/>
  </si>
  <si>
    <t>各手法の選択肢</t>
    <rPh sb="0" eb="3">
      <t>カクシュホウ</t>
    </rPh>
    <rPh sb="4" eb="7">
      <t>センタクシ</t>
    </rPh>
    <phoneticPr fontId="1"/>
  </si>
  <si>
    <t>各種要件</t>
    <rPh sb="0" eb="4">
      <t>カクシュヨウケン</t>
    </rPh>
    <phoneticPr fontId="1"/>
  </si>
  <si>
    <t>一括受電</t>
    <rPh sb="0" eb="4">
      <t>イッカツジュデン</t>
    </rPh>
    <phoneticPr fontId="1"/>
  </si>
  <si>
    <t>再ｴﾈ・証書調達</t>
    <rPh sb="0" eb="1">
      <t>サイ</t>
    </rPh>
    <rPh sb="4" eb="6">
      <t>ショウショ</t>
    </rPh>
    <rPh sb="6" eb="8">
      <t>チョウタツ</t>
    </rPh>
    <phoneticPr fontId="1"/>
  </si>
  <si>
    <t>オフサイト</t>
    <phoneticPr fontId="1"/>
  </si>
  <si>
    <t>困難な理由</t>
    <phoneticPr fontId="1"/>
  </si>
  <si>
    <t>竣工時又は将来に達成</t>
    <phoneticPr fontId="1"/>
  </si>
  <si>
    <t>要件（４個）</t>
    <rPh sb="0" eb="2">
      <t>ヨウケン</t>
    </rPh>
    <rPh sb="4" eb="5">
      <t>コ</t>
    </rPh>
    <phoneticPr fontId="1"/>
  </si>
  <si>
    <t>継続性＋追加性</t>
    <rPh sb="0" eb="3">
      <t>ケイゾクセイ</t>
    </rPh>
    <rPh sb="4" eb="7">
      <t>ツイカセイ</t>
    </rPh>
    <phoneticPr fontId="1"/>
  </si>
  <si>
    <t>困難な理由</t>
    <rPh sb="0" eb="2">
      <t>コンナン</t>
    </rPh>
    <rPh sb="3" eb="5">
      <t>リユウ</t>
    </rPh>
    <phoneticPr fontId="1"/>
  </si>
  <si>
    <t>認定設備</t>
    <rPh sb="0" eb="4">
      <t>ニンテイセツビ</t>
    </rPh>
    <phoneticPr fontId="1"/>
  </si>
  <si>
    <t>追加性＋継続性</t>
    <rPh sb="0" eb="3">
      <t>ツイカセイ</t>
    </rPh>
    <rPh sb="4" eb="7">
      <t>ケイゾクセイ</t>
    </rPh>
    <phoneticPr fontId="1"/>
  </si>
  <si>
    <t>PPAである</t>
    <phoneticPr fontId="1"/>
  </si>
  <si>
    <t>再エネ100%化＋一括受電（＋調達）＋オフサイト</t>
    <rPh sb="9" eb="11">
      <t>イッカツ</t>
    </rPh>
    <rPh sb="11" eb="13">
      <t>ジュデン</t>
    </rPh>
    <rPh sb="15" eb="17">
      <t>チョウタツ</t>
    </rPh>
    <phoneticPr fontId="1"/>
  </si>
  <si>
    <t>Ｄ要件・判定
（ｵﾌｻｲﾄ）</t>
    <rPh sb="1" eb="3">
      <t>ヨウケン</t>
    </rPh>
    <rPh sb="4" eb="6">
      <t>ハンテイ</t>
    </rPh>
    <phoneticPr fontId="1"/>
  </si>
  <si>
    <t>Ｃ要件・判定
（一括受電）</t>
    <rPh sb="1" eb="3">
      <t>ヨウケン</t>
    </rPh>
    <rPh sb="8" eb="12">
      <t>イッカツジュデン</t>
    </rPh>
    <phoneticPr fontId="1"/>
  </si>
  <si>
    <t>Ｅ選択</t>
    <rPh sb="1" eb="3">
      <t>センタク</t>
    </rPh>
    <phoneticPr fontId="1"/>
  </si>
  <si>
    <t>Ｇ要件・判定
（一括受電）</t>
    <rPh sb="1" eb="3">
      <t>ヨウケン</t>
    </rPh>
    <rPh sb="8" eb="12">
      <t>イッカツジュデン</t>
    </rPh>
    <phoneticPr fontId="1"/>
  </si>
  <si>
    <t>Ｘ要件・判定</t>
    <rPh sb="1" eb="3">
      <t>ヨウケン</t>
    </rPh>
    <rPh sb="4" eb="6">
      <t>ハンテイ</t>
    </rPh>
    <phoneticPr fontId="1"/>
  </si>
  <si>
    <t>Ｈ選択</t>
    <rPh sb="1" eb="3">
      <t>センタク</t>
    </rPh>
    <phoneticPr fontId="1"/>
  </si>
  <si>
    <t>再エネ100%化（＋調達）＋オフサイト</t>
    <phoneticPr fontId="1"/>
  </si>
  <si>
    <t>Ｊ要件・判定
（ｵﾌｻｲﾄ）</t>
    <rPh sb="1" eb="3">
      <t>ヨウケン</t>
    </rPh>
    <phoneticPr fontId="1"/>
  </si>
  <si>
    <t>Ｏ要件・判定
(オフサイト)</t>
    <rPh sb="1" eb="3">
      <t>ヨウケン</t>
    </rPh>
    <rPh sb="4" eb="6">
      <t>ハンテイ</t>
    </rPh>
    <phoneticPr fontId="1"/>
  </si>
  <si>
    <t>Ｒ要件・判定
(オフサイト)</t>
    <rPh sb="1" eb="3">
      <t>ヨウケン</t>
    </rPh>
    <rPh sb="4" eb="6">
      <t>ハンテイ</t>
    </rPh>
    <phoneticPr fontId="1"/>
  </si>
  <si>
    <t>Ｓ選択</t>
    <rPh sb="1" eb="3">
      <t>センタク</t>
    </rPh>
    <phoneticPr fontId="1"/>
  </si>
  <si>
    <t>Ｔ要件・判定</t>
    <rPh sb="1" eb="3">
      <t>ヨウケン</t>
    </rPh>
    <rPh sb="4" eb="6">
      <t>ハンテイ</t>
    </rPh>
    <phoneticPr fontId="1"/>
  </si>
  <si>
    <t>Ｕ選択</t>
    <rPh sb="1" eb="3">
      <t>センタク</t>
    </rPh>
    <phoneticPr fontId="1"/>
  </si>
  <si>
    <t>Ｖ要件・判定</t>
    <rPh sb="1" eb="3">
      <t>ヨウケン</t>
    </rPh>
    <rPh sb="4" eb="6">
      <t>ハンテイ</t>
    </rPh>
    <phoneticPr fontId="1"/>
  </si>
  <si>
    <t>Ｗ選択</t>
    <rPh sb="1" eb="3">
      <t>センタク</t>
    </rPh>
    <phoneticPr fontId="1"/>
  </si>
  <si>
    <t>Ｙ要件・判定</t>
    <rPh sb="1" eb="3">
      <t>ヨウケン</t>
    </rPh>
    <rPh sb="4" eb="6">
      <t>ハンテイ</t>
    </rPh>
    <phoneticPr fontId="1"/>
  </si>
  <si>
    <t>Ｉ要件・判定
（再ｴﾈ100%）</t>
    <rPh sb="1" eb="3">
      <t>ヨウケン</t>
    </rPh>
    <rPh sb="8" eb="9">
      <t>サイ</t>
    </rPh>
    <phoneticPr fontId="1"/>
  </si>
  <si>
    <t>Ｆ要件・判定
（再ｴﾈ100%）</t>
    <rPh sb="1" eb="3">
      <t>ヨウケン</t>
    </rPh>
    <rPh sb="8" eb="9">
      <t>サイ</t>
    </rPh>
    <phoneticPr fontId="1"/>
  </si>
  <si>
    <t>Ｂ要件・判定
（再ｴﾈ100%）</t>
    <rPh sb="1" eb="3">
      <t>ヨウケン</t>
    </rPh>
    <rPh sb="8" eb="9">
      <t>サイ</t>
    </rPh>
    <phoneticPr fontId="1"/>
  </si>
  <si>
    <t>Ｎ要件・判定
（一括受電）</t>
    <rPh sb="1" eb="3">
      <t>ヨウケン</t>
    </rPh>
    <rPh sb="8" eb="12">
      <t>イッカツジュデン</t>
    </rPh>
    <phoneticPr fontId="1"/>
  </si>
  <si>
    <t>Ｑ要件・判定
（調達）</t>
    <rPh sb="1" eb="3">
      <t>ヨウケン</t>
    </rPh>
    <rPh sb="8" eb="10">
      <t>チョウタツ</t>
    </rPh>
    <phoneticPr fontId="1"/>
  </si>
  <si>
    <t>再エネ電気の100％化計画を公に約している</t>
    <rPh sb="0" eb="1">
      <t>サイ</t>
    </rPh>
    <rPh sb="3" eb="5">
      <t>デンキ</t>
    </rPh>
    <rPh sb="10" eb="13">
      <t>カケイカク</t>
    </rPh>
    <rPh sb="14" eb="15">
      <t>オオヤケ</t>
    </rPh>
    <rPh sb="16" eb="17">
      <t>ヤク</t>
    </rPh>
    <phoneticPr fontId="1"/>
  </si>
  <si>
    <t>公に約す</t>
    <rPh sb="0" eb="1">
      <t>オオヤケ</t>
    </rPh>
    <rPh sb="2" eb="3">
      <t>ヤク</t>
    </rPh>
    <phoneticPr fontId="1"/>
  </si>
  <si>
    <t>相対・長期・固定価格</t>
    <rPh sb="0" eb="2">
      <t>アイタイ</t>
    </rPh>
    <rPh sb="3" eb="5">
      <t>チョウキ</t>
    </rPh>
    <rPh sb="6" eb="10">
      <t>コテイカカク</t>
    </rPh>
    <phoneticPr fontId="1"/>
  </si>
  <si>
    <t>○この様式（Excel版）は将来予告なしに変更することがあります。</t>
    <rPh sb="3" eb="5">
      <t>ヨウシキ</t>
    </rPh>
    <rPh sb="11" eb="12">
      <t>バン</t>
    </rPh>
    <rPh sb="14" eb="16">
      <t>ショウライ</t>
    </rPh>
    <rPh sb="16" eb="18">
      <t>ヨコク</t>
    </rPh>
    <rPh sb="21" eb="23">
      <t>ヘンコウ</t>
    </rPh>
    <phoneticPr fontId="1"/>
  </si>
  <si>
    <t>◎再生可能エネルギー調達計画書（Excel版）使用上の注意</t>
    <rPh sb="1" eb="5">
      <t>サイセイカノウ</t>
    </rPh>
    <rPh sb="10" eb="15">
      <t>チョウタツケイカクショ</t>
    </rPh>
    <rPh sb="21" eb="22">
      <t>バン</t>
    </rPh>
    <rPh sb="23" eb="26">
      <t>シヨウジョウ</t>
    </rPh>
    <rPh sb="27" eb="29">
      <t>チュウイ</t>
    </rPh>
    <phoneticPr fontId="1"/>
  </si>
  <si>
    <t>○不明点等ありましたら、川崎市 環境局 脱炭素戦略推進室（044-200-2088）までご連絡をお願いします。</t>
    <rPh sb="1" eb="5">
      <t>フメイテントウ</t>
    </rPh>
    <rPh sb="12" eb="15">
      <t>カワサキシ</t>
    </rPh>
    <rPh sb="16" eb="19">
      <t>カンキョウキョク</t>
    </rPh>
    <rPh sb="20" eb="28">
      <t>ダツタンソセンリャクスイシンシツ</t>
    </rPh>
    <rPh sb="45" eb="47">
      <t>レンラク</t>
    </rPh>
    <rPh sb="49" eb="50">
      <t>ネガ</t>
    </rPh>
    <phoneticPr fontId="1"/>
  </si>
  <si>
    <t>○本様式（Excel版）は、届出書類等の作成支援ツールとなります。</t>
    <rPh sb="1" eb="2">
      <t>ホン</t>
    </rPh>
    <rPh sb="2" eb="4">
      <t>ヨウシキ</t>
    </rPh>
    <rPh sb="10" eb="11">
      <t>バン</t>
    </rPh>
    <rPh sb="14" eb="18">
      <t>トドケデショルイ</t>
    </rPh>
    <rPh sb="18" eb="19">
      <t>トウ</t>
    </rPh>
    <rPh sb="20" eb="22">
      <t>サクセイ</t>
    </rPh>
    <rPh sb="22" eb="24">
      <t>シエン</t>
    </rPh>
    <phoneticPr fontId="1"/>
  </si>
  <si>
    <t>　自動計算結果等の正誤については、必ず使用者にてご確認をお願いします。</t>
    <rPh sb="1" eb="3">
      <t>ジドウ</t>
    </rPh>
    <rPh sb="9" eb="11">
      <t>セイゴ</t>
    </rPh>
    <rPh sb="17" eb="18">
      <t>カナラ</t>
    </rPh>
    <rPh sb="19" eb="22">
      <t>シヨウシャ</t>
    </rPh>
    <rPh sb="25" eb="27">
      <t>カクニン</t>
    </rPh>
    <rPh sb="29" eb="30">
      <t>ネガ</t>
    </rPh>
    <phoneticPr fontId="1"/>
  </si>
  <si>
    <t>一括受電事業者(小売電気事業者)の名称</t>
    <rPh sb="17" eb="19">
      <t>メイショウ</t>
    </rPh>
    <phoneticPr fontId="1"/>
  </si>
  <si>
    <t>※入力セル以外は編集できないようになっています。</t>
    <rPh sb="1" eb="3">
      <t>ニュウリョク</t>
    </rPh>
    <rPh sb="5" eb="7">
      <t>イガイ</t>
    </rPh>
    <rPh sb="8" eb="10">
      <t>ヘンシュウ</t>
    </rPh>
    <phoneticPr fontId="1"/>
  </si>
  <si>
    <t>　　　９　工事完了届提出までに変更等が発生した場合は、修正し、再度提出すること。</t>
    <rPh sb="5" eb="12">
      <t>コウジカンリョウトドケテイシュツ</t>
    </rPh>
    <rPh sb="15" eb="18">
      <t>ヘンコウナド</t>
    </rPh>
    <rPh sb="19" eb="21">
      <t>ハッセイ</t>
    </rPh>
    <rPh sb="23" eb="25">
      <t>バアイ</t>
    </rPh>
    <rPh sb="27" eb="29">
      <t>シュウセイ</t>
    </rPh>
    <rPh sb="31" eb="33">
      <t>サイド</t>
    </rPh>
    <rPh sb="33" eb="35">
      <t>テイシュツ</t>
    </rPh>
    <phoneticPr fontId="1"/>
  </si>
  <si>
    <t>　　　８　継続性要件（再エネ小売電気又は再エネ証書の調達を20年以上行うこと）を確認できる計画書等を添付すること。</t>
    <rPh sb="5" eb="7">
      <t>ケイゾク</t>
    </rPh>
    <rPh sb="11" eb="12">
      <t>サイ</t>
    </rPh>
    <rPh sb="14" eb="18">
      <t>コウリデンキ</t>
    </rPh>
    <rPh sb="18" eb="19">
      <t>マタ</t>
    </rPh>
    <rPh sb="20" eb="21">
      <t>サイ</t>
    </rPh>
    <rPh sb="23" eb="25">
      <t>ショウショ</t>
    </rPh>
    <rPh sb="26" eb="28">
      <t>チョウタツ</t>
    </rPh>
    <rPh sb="34" eb="35">
      <t>オコナ</t>
    </rPh>
    <rPh sb="40" eb="42">
      <t>カクニン</t>
    </rPh>
    <rPh sb="45" eb="48">
      <t>ケイカクショ</t>
    </rPh>
    <rPh sb="48" eb="49">
      <t>トウ</t>
    </rPh>
    <rPh sb="50" eb="52">
      <t>テンプ</t>
    </rPh>
    <phoneticPr fontId="1"/>
  </si>
  <si>
    <t>自己宣言等</t>
    <rPh sb="0" eb="4">
      <t>ジコセンゲン</t>
    </rPh>
    <rPh sb="4" eb="5">
      <t>トウ</t>
    </rPh>
    <phoneticPr fontId="1"/>
  </si>
  <si>
    <t>例：プレスリリース等による公表</t>
    <phoneticPr fontId="1"/>
  </si>
  <si>
    <t>（４）自己宣言、第三者イニシアティブ加盟以外の方法で積極的取組を行っている場合※</t>
    <rPh sb="3" eb="5">
      <t>ジコ</t>
    </rPh>
    <rPh sb="5" eb="7">
      <t>センゲン</t>
    </rPh>
    <rPh sb="8" eb="11">
      <t>ダイサンシャ</t>
    </rPh>
    <rPh sb="18" eb="20">
      <t>カメイ</t>
    </rPh>
    <rPh sb="20" eb="22">
      <t>イガイ</t>
    </rPh>
    <rPh sb="23" eb="25">
      <t>ホウホウ</t>
    </rPh>
    <rPh sb="26" eb="29">
      <t>セッキョクテキ</t>
    </rPh>
    <rPh sb="29" eb="31">
      <t>トリクミ</t>
    </rPh>
    <rPh sb="32" eb="33">
      <t>オコナ</t>
    </rPh>
    <rPh sb="37" eb="39">
      <t>バアイ</t>
    </rPh>
    <phoneticPr fontId="1"/>
  </si>
  <si>
    <t>〇変更履歴</t>
    <rPh sb="1" eb="3">
      <t>ヘンコウ</t>
    </rPh>
    <rPh sb="3" eb="5">
      <t>リレキ</t>
    </rPh>
    <phoneticPr fontId="1"/>
  </si>
  <si>
    <t>・L15～L19を自動入力セルとし、Q15～Q19を入力セルとした</t>
    <phoneticPr fontId="1"/>
  </si>
  <si>
    <t>②オンサイト設置</t>
    <rPh sb="6" eb="8">
      <t>セッチ</t>
    </rPh>
    <phoneticPr fontId="1"/>
  </si>
  <si>
    <t>・Q10セル、B12セルの文言修正</t>
    <phoneticPr fontId="1"/>
  </si>
  <si>
    <t>Q10セル、B12セルの文言修正</t>
  </si>
  <si>
    <t>変更日</t>
    <rPh sb="0" eb="3">
      <t>ヘンコウビ</t>
    </rPh>
    <phoneticPr fontId="1"/>
  </si>
  <si>
    <t>シート名</t>
    <rPh sb="3" eb="4">
      <t>メイ</t>
    </rPh>
    <phoneticPr fontId="1"/>
  </si>
  <si>
    <t>変更概要</t>
    <rPh sb="0" eb="2">
      <t>ヘンコウ</t>
    </rPh>
    <rPh sb="2" eb="4">
      <t>ガイヨウ</t>
    </rPh>
    <phoneticPr fontId="1"/>
  </si>
  <si>
    <t>表紙</t>
    <rPh sb="0" eb="2">
      <t>ヒョウシ</t>
    </rPh>
    <phoneticPr fontId="1"/>
  </si>
  <si>
    <t>・AE12の端数処理について修正</t>
    <rPh sb="6" eb="8">
      <t>ハスウ</t>
    </rPh>
    <rPh sb="8" eb="10">
      <t>ショリ</t>
    </rPh>
    <rPh sb="14" eb="16">
      <t>シュウセイ</t>
    </rPh>
    <phoneticPr fontId="1"/>
  </si>
  <si>
    <t>⑦再エネ・証書調達</t>
    <rPh sb="1" eb="2">
      <t>サイ</t>
    </rPh>
    <rPh sb="5" eb="7">
      <t>ショウショ</t>
    </rPh>
    <rPh sb="7" eb="9">
      <t>チョウタツ</t>
    </rPh>
    <phoneticPr fontId="1"/>
  </si>
  <si>
    <t>④再エネ・証書調達</t>
    <rPh sb="1" eb="2">
      <t>サイ</t>
    </rPh>
    <rPh sb="5" eb="7">
      <t>ショウショ</t>
    </rPh>
    <rPh sb="7" eb="9">
      <t>チョウタツ</t>
    </rPh>
    <phoneticPr fontId="1"/>
  </si>
  <si>
    <t>・AM39の2023年度の再エネ発電比率の入力</t>
    <rPh sb="10" eb="11">
      <t>ネン</t>
    </rPh>
    <rPh sb="11" eb="12">
      <t>ド</t>
    </rPh>
    <rPh sb="13" eb="14">
      <t>サイ</t>
    </rPh>
    <rPh sb="16" eb="18">
      <t>ハツデン</t>
    </rPh>
    <rPh sb="18" eb="20">
      <t>ヒリツ</t>
    </rPh>
    <rPh sb="21" eb="23">
      <t>ニュウリョク</t>
    </rPh>
    <phoneticPr fontId="1"/>
  </si>
  <si>
    <t>・Q43の再エネ発電比率について更新</t>
    <rPh sb="5" eb="6">
      <t>サイ</t>
    </rPh>
    <rPh sb="8" eb="10">
      <t>ハツデン</t>
    </rPh>
    <rPh sb="10" eb="12">
      <t>ヒリツ</t>
    </rPh>
    <rPh sb="16" eb="18">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</si>
</sst>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kWh&quot;"/>
    <numFmt numFmtId="177" formatCode="#,##0&quot;kW&quot;"/>
    <numFmt numFmtId="178" formatCode="#,##0&quot;MJ&quot;"/>
    <numFmt numFmtId="179" formatCode="0.00_ "/>
    <numFmt numFmtId="180" formatCode="#,##0_ "/>
    <numFmt numFmtId="181" formatCode="#,##0.00_ "/>
    <numFmt numFmtId="182" formatCode="0_ "/>
    <numFmt numFmtId="183" formatCode="#,##0_);[Red]\(#,##0\)"/>
    <numFmt numFmtId="184" formatCode="#,##0.000&quot;kW&quot;"/>
    <numFmt numFmtId="185" formatCode="#,##0.000_ "/>
    <numFmt numFmtId="186" formatCode="#,##0.000_);[Red]\(#,##0.000\)"/>
    <numFmt numFmtId="187" formatCode="0.0_ "/>
    <numFmt numFmtId="188" formatCode="0.0%"/>
    <numFmt numFmtId="189" formatCode="0&quot;%&quot;"/>
  </numFmts>
  <fonts count="22">
    <font>
      <sz val="11"/>
      <color theme="1"/>
      <name val="游ゴシック"/>
      <family val="2"/>
      <scheme val="minor"/>
    </font>
    <font>
      <sz val="6"/>
      <name val="游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vertAlign val="superscript"/>
      <sz val="10"/>
      <color theme="1"/>
      <name val="ＭＳ 明朝"/>
      <family val="1"/>
      <charset val="128"/>
    </font>
    <font>
      <sz val="10"/>
      <color rgb="FF00B0F0"/>
      <name val="ＭＳ 明朝"/>
      <family val="1"/>
      <charset val="128"/>
    </font>
    <font>
      <sz val="10"/>
      <name val="ＭＳ 明朝"/>
      <family val="1"/>
      <charset val="128"/>
    </font>
    <font>
      <sz val="10"/>
      <color rgb="FFFF0000"/>
      <name val="ＭＳ 明朝"/>
      <family val="1"/>
      <charset val="128"/>
    </font>
    <font>
      <sz val="10"/>
      <color theme="1"/>
      <name val="ＭＳ ゴシック"/>
      <family val="3"/>
      <charset val="128"/>
    </font>
    <font>
      <strike/>
      <sz val="10"/>
      <color rgb="FFFF0000"/>
      <name val="ＭＳ 明朝"/>
      <family val="1"/>
      <charset val="128"/>
    </font>
    <font>
      <b/>
      <sz val="9"/>
      <color indexed="81"/>
      <name val="MS P ゴシック"/>
      <family val="3"/>
      <charset val="128"/>
    </font>
    <font>
      <sz val="14"/>
      <color theme="1"/>
      <name val="ＭＳ 明朝"/>
      <family val="1"/>
      <charset val="128"/>
    </font>
    <font>
      <sz val="9"/>
      <color rgb="FFFF0000"/>
      <name val="ＭＳ 明朝"/>
      <family val="1"/>
      <charset val="128"/>
    </font>
    <font>
      <b/>
      <sz val="10"/>
      <color theme="1"/>
      <name val="ＭＳ 明朝"/>
      <family val="1"/>
      <charset val="128"/>
    </font>
    <font>
      <b/>
      <sz val="10"/>
      <color theme="1"/>
      <name val="ＭＳ ゴシック"/>
      <family val="3"/>
      <charset val="128"/>
    </font>
    <font>
      <sz val="11"/>
      <color rgb="FFFF0000"/>
      <name val="游ゴシック"/>
      <family val="2"/>
      <scheme val="minor"/>
    </font>
    <font>
      <vertAlign val="subscript"/>
      <sz val="10"/>
      <color theme="1"/>
      <name val="ＭＳ 明朝"/>
      <family val="1"/>
      <charset val="128"/>
    </font>
    <font>
      <vertAlign val="subscript"/>
      <sz val="12"/>
      <color theme="1"/>
      <name val="ＭＳ 明朝"/>
      <family val="1"/>
      <charset val="128"/>
    </font>
    <font>
      <b/>
      <vertAlign val="superscript"/>
      <sz val="10"/>
      <color theme="1"/>
      <name val="ＭＳ ゴシック"/>
      <family val="3"/>
      <charset val="128"/>
    </font>
    <font>
      <sz val="9"/>
      <name val="ＭＳ 明朝"/>
      <family val="1"/>
      <charset val="128"/>
    </font>
    <font>
      <sz val="9.3000000000000007"/>
      <color theme="1"/>
      <name val="ＭＳ 明朝"/>
      <family val="1"/>
      <charset val="128"/>
    </font>
  </fonts>
  <fills count="7">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rgb="FFFFD5E6"/>
        <bgColor indexed="64"/>
      </patternFill>
    </fill>
    <fill>
      <patternFill patternType="solid">
        <fgColor rgb="FFE1FFE1"/>
        <bgColor indexed="64"/>
      </patternFill>
    </fill>
    <fill>
      <patternFill patternType="solid">
        <fgColor theme="7"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auto="1"/>
      </right>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diagonalUp="1">
      <left style="thin">
        <color indexed="64"/>
      </left>
      <right style="thin">
        <color indexed="64"/>
      </right>
      <top style="medium">
        <color indexed="64"/>
      </top>
      <bottom style="medium">
        <color indexed="64"/>
      </bottom>
      <diagonal style="hair">
        <color indexed="64"/>
      </diagonal>
    </border>
    <border>
      <left/>
      <right style="thin">
        <color indexed="64"/>
      </right>
      <top style="medium">
        <color indexed="64"/>
      </top>
      <bottom/>
      <diagonal/>
    </border>
    <border>
      <left/>
      <right style="medium">
        <color indexed="64"/>
      </right>
      <top style="medium">
        <color indexed="64"/>
      </top>
      <bottom/>
      <diagonal/>
    </border>
    <border diagonalUp="1">
      <left style="thin">
        <color indexed="64"/>
      </left>
      <right/>
      <top style="medium">
        <color indexed="64"/>
      </top>
      <bottom style="medium">
        <color indexed="64"/>
      </bottom>
      <diagonal style="hair">
        <color indexed="64"/>
      </diagonal>
    </border>
    <border diagonalUp="1">
      <left/>
      <right/>
      <top style="medium">
        <color indexed="64"/>
      </top>
      <bottom style="medium">
        <color indexed="64"/>
      </bottom>
      <diagonal style="hair">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medium">
        <color indexed="64"/>
      </right>
      <top style="medium">
        <color indexed="64"/>
      </top>
      <bottom style="medium">
        <color indexed="64"/>
      </bottom>
      <diagonal style="hair">
        <color indexed="64"/>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hair">
        <color auto="1"/>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style="double">
        <color auto="1"/>
      </bottom>
      <diagonal/>
    </border>
    <border>
      <left style="double">
        <color auto="1"/>
      </left>
      <right style="dotted">
        <color auto="1"/>
      </right>
      <top style="double">
        <color auto="1"/>
      </top>
      <bottom style="double">
        <color auto="1"/>
      </bottom>
      <diagonal/>
    </border>
    <border>
      <left style="dotted">
        <color auto="1"/>
      </left>
      <right style="double">
        <color auto="1"/>
      </right>
      <top style="double">
        <color auto="1"/>
      </top>
      <bottom style="double">
        <color auto="1"/>
      </bottom>
      <diagonal/>
    </border>
    <border>
      <left style="thin">
        <color indexed="64"/>
      </left>
      <right style="thin">
        <color indexed="64"/>
      </right>
      <top/>
      <bottom style="thin">
        <color indexed="64"/>
      </bottom>
      <diagonal/>
    </border>
    <border>
      <left style="double">
        <color auto="1"/>
      </left>
      <right style="double">
        <color auto="1"/>
      </right>
      <top style="double">
        <color auto="1"/>
      </top>
      <bottom style="double">
        <color auto="1"/>
      </bottom>
      <diagonal/>
    </border>
    <border>
      <left style="thin">
        <color indexed="64"/>
      </left>
      <right style="thin">
        <color indexed="64"/>
      </right>
      <top/>
      <bottom/>
      <diagonal/>
    </border>
  </borders>
  <cellStyleXfs count="1">
    <xf numFmtId="0" fontId="0" fillId="0" borderId="0"/>
  </cellStyleXfs>
  <cellXfs count="531">
    <xf numFmtId="0" fontId="0" fillId="0" borderId="0" xfId="0"/>
    <xf numFmtId="0" fontId="2" fillId="0" borderId="12" xfId="0" applyFont="1" applyBorder="1" applyAlignment="1">
      <alignment horizontal="right"/>
    </xf>
    <xf numFmtId="0" fontId="2" fillId="0" borderId="0" xfId="0" applyFont="1" applyAlignment="1">
      <alignment horizontal="left" vertical="center"/>
    </xf>
    <xf numFmtId="0" fontId="0" fillId="0" borderId="0" xfId="0" applyAlignment="1">
      <alignment vertical="center"/>
    </xf>
    <xf numFmtId="0" fontId="2" fillId="0" borderId="0" xfId="0" applyFont="1"/>
    <xf numFmtId="0" fontId="2" fillId="0" borderId="1" xfId="0" applyFont="1" applyBorder="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6" fillId="0" borderId="0" xfId="0" applyFont="1" applyAlignment="1">
      <alignment vertical="center"/>
    </xf>
    <xf numFmtId="0" fontId="7" fillId="0" borderId="0" xfId="0" applyFont="1" applyAlignment="1">
      <alignment vertical="center"/>
    </xf>
    <xf numFmtId="49" fontId="2" fillId="0" borderId="0" xfId="0" applyNumberFormat="1" applyFont="1"/>
    <xf numFmtId="0" fontId="2" fillId="0" borderId="12" xfId="0" applyFont="1" applyBorder="1" applyAlignment="1">
      <alignment vertical="center"/>
    </xf>
    <xf numFmtId="0" fontId="8" fillId="0" borderId="0" xfId="0" applyFont="1" applyAlignment="1">
      <alignment vertical="center"/>
    </xf>
    <xf numFmtId="0" fontId="2" fillId="0" borderId="0" xfId="0" applyFont="1" applyAlignment="1">
      <alignment horizontal="right"/>
    </xf>
    <xf numFmtId="0" fontId="2" fillId="0" borderId="12" xfId="0" applyFont="1" applyBorder="1"/>
    <xf numFmtId="49" fontId="8" fillId="0" borderId="0" xfId="0" applyNumberFormat="1" applyFont="1"/>
    <xf numFmtId="0" fontId="2" fillId="0" borderId="2" xfId="0" applyFont="1" applyBorder="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center"/>
    </xf>
    <xf numFmtId="0" fontId="10" fillId="0" borderId="0" xfId="0" applyFont="1" applyAlignment="1">
      <alignment vertical="center"/>
    </xf>
    <xf numFmtId="0" fontId="2" fillId="0" borderId="9" xfId="0" applyFont="1" applyBorder="1"/>
    <xf numFmtId="0" fontId="2" fillId="0" borderId="10" xfId="0" applyFont="1" applyBorder="1"/>
    <xf numFmtId="0" fontId="2" fillId="0" borderId="11" xfId="0" applyFont="1" applyBorder="1"/>
    <xf numFmtId="0" fontId="2" fillId="0" borderId="13" xfId="0" applyFont="1" applyBorder="1"/>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3" xfId="0" applyFont="1" applyBorder="1" applyAlignment="1">
      <alignment vertical="center"/>
    </xf>
    <xf numFmtId="0" fontId="7" fillId="0" borderId="0" xfId="0" applyFont="1" applyAlignment="1">
      <alignment horizontal="right" vertical="center"/>
    </xf>
    <xf numFmtId="0" fontId="7" fillId="0" borderId="0" xfId="0" applyFont="1" applyAlignment="1">
      <alignment vertical="center" wrapText="1"/>
    </xf>
    <xf numFmtId="0" fontId="2" fillId="0" borderId="48" xfId="0" applyFont="1" applyBorder="1" applyAlignment="1">
      <alignment vertical="center"/>
    </xf>
    <xf numFmtId="0" fontId="2" fillId="0" borderId="0" xfId="0" applyFont="1" applyAlignment="1">
      <alignment horizontal="center" vertical="center"/>
    </xf>
    <xf numFmtId="177" fontId="2" fillId="0" borderId="1" xfId="0" applyNumberFormat="1" applyFont="1" applyBorder="1" applyAlignment="1">
      <alignment horizontal="right"/>
    </xf>
    <xf numFmtId="0" fontId="4" fillId="0" borderId="0" xfId="0" applyFont="1"/>
    <xf numFmtId="49" fontId="13" fillId="0" borderId="0" xfId="0" applyNumberFormat="1" applyFont="1"/>
    <xf numFmtId="0" fontId="3" fillId="0" borderId="0" xfId="0" applyFont="1"/>
    <xf numFmtId="177" fontId="2" fillId="0" borderId="2" xfId="0" applyNumberFormat="1" applyFont="1" applyBorder="1" applyAlignment="1">
      <alignment horizontal="right"/>
    </xf>
    <xf numFmtId="0" fontId="7" fillId="0" borderId="0" xfId="0" applyFont="1" applyAlignment="1">
      <alignment horizontal="center" vertical="center"/>
    </xf>
    <xf numFmtId="0" fontId="2" fillId="0" borderId="3"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9" fontId="2" fillId="0" borderId="0" xfId="0" applyNumberFormat="1" applyFont="1" applyAlignment="1">
      <alignment vertical="center"/>
    </xf>
    <xf numFmtId="0" fontId="2" fillId="0" borderId="12" xfId="0" applyFont="1" applyBorder="1" applyAlignment="1">
      <alignment horizontal="right" vertical="center"/>
    </xf>
    <xf numFmtId="49" fontId="13" fillId="0" borderId="0" xfId="0" applyNumberFormat="1" applyFont="1" applyAlignment="1">
      <alignment vertical="center"/>
    </xf>
    <xf numFmtId="0" fontId="4" fillId="0" borderId="0" xfId="0" applyFont="1" applyAlignment="1">
      <alignment vertical="center"/>
    </xf>
    <xf numFmtId="49" fontId="8" fillId="0" borderId="0" xfId="0" applyNumberFormat="1" applyFont="1" applyAlignment="1">
      <alignment vertical="center"/>
    </xf>
    <xf numFmtId="49" fontId="2" fillId="0" borderId="0" xfId="0" applyNumberFormat="1" applyFont="1" applyAlignment="1">
      <alignment vertical="center"/>
    </xf>
    <xf numFmtId="0" fontId="14" fillId="0" borderId="0" xfId="0" applyFont="1" applyAlignment="1">
      <alignment horizontal="right" vertical="center"/>
    </xf>
    <xf numFmtId="0" fontId="15" fillId="0" borderId="0" xfId="0" applyFont="1" applyAlignment="1">
      <alignment vertical="center"/>
    </xf>
    <xf numFmtId="0" fontId="3" fillId="0" borderId="0" xfId="0" applyFont="1" applyAlignment="1">
      <alignment vertical="center"/>
    </xf>
    <xf numFmtId="176" fontId="7" fillId="4" borderId="16" xfId="0" applyNumberFormat="1" applyFont="1" applyFill="1" applyBorder="1" applyAlignment="1">
      <alignment horizontal="center" vertical="center"/>
    </xf>
    <xf numFmtId="0" fontId="2" fillId="4" borderId="16" xfId="0" applyFont="1" applyFill="1" applyBorder="1" applyAlignment="1">
      <alignment horizontal="center" vertical="center" wrapText="1"/>
    </xf>
    <xf numFmtId="0" fontId="2" fillId="5" borderId="0" xfId="0" applyFont="1" applyFill="1" applyAlignment="1">
      <alignment vertical="center"/>
    </xf>
    <xf numFmtId="0" fontId="2" fillId="0" borderId="22" xfId="0" applyFont="1" applyBorder="1" applyAlignment="1">
      <alignment vertical="center"/>
    </xf>
    <xf numFmtId="0" fontId="2" fillId="3" borderId="0" xfId="0" applyFont="1" applyFill="1" applyAlignment="1">
      <alignment horizontal="center" vertical="center"/>
    </xf>
    <xf numFmtId="0" fontId="2" fillId="0" borderId="5" xfId="0" applyFont="1" applyBorder="1" applyAlignment="1">
      <alignment vertical="center"/>
    </xf>
    <xf numFmtId="0" fontId="2" fillId="0" borderId="51" xfId="0" applyFont="1" applyBorder="1" applyAlignment="1">
      <alignment horizontal="center" vertical="center"/>
    </xf>
    <xf numFmtId="0" fontId="2" fillId="0" borderId="48" xfId="0" applyFont="1" applyBorder="1" applyAlignment="1">
      <alignment horizontal="center" vertical="center"/>
    </xf>
    <xf numFmtId="0" fontId="16" fillId="0" borderId="0" xfId="0" applyFont="1" applyAlignment="1">
      <alignment vertical="center"/>
    </xf>
    <xf numFmtId="0" fontId="3" fillId="0" borderId="0" xfId="0" applyFont="1" applyAlignment="1">
      <alignment horizontal="left"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31" xfId="0" applyFont="1" applyBorder="1" applyAlignment="1">
      <alignment vertical="center"/>
    </xf>
    <xf numFmtId="0" fontId="18" fillId="0" borderId="0" xfId="0" applyFont="1"/>
    <xf numFmtId="0" fontId="17" fillId="0" borderId="0" xfId="0" applyFont="1"/>
    <xf numFmtId="0" fontId="17" fillId="0" borderId="0" xfId="0" applyFont="1" applyAlignment="1">
      <alignment vertical="top"/>
    </xf>
    <xf numFmtId="0" fontId="2" fillId="0" borderId="36" xfId="0" applyFont="1" applyBorder="1" applyAlignment="1">
      <alignment vertical="center"/>
    </xf>
    <xf numFmtId="176" fontId="2" fillId="4" borderId="16" xfId="0" applyNumberFormat="1" applyFont="1" applyFill="1" applyBorder="1" applyAlignment="1">
      <alignment horizontal="center" vertical="center" wrapText="1"/>
    </xf>
    <xf numFmtId="0" fontId="2" fillId="4" borderId="16" xfId="0" applyFont="1" applyFill="1" applyBorder="1" applyAlignment="1">
      <alignment horizontal="center" vertical="center"/>
    </xf>
    <xf numFmtId="187" fontId="3" fillId="0" borderId="0" xfId="0" applyNumberFormat="1" applyFont="1" applyAlignment="1">
      <alignment vertical="center"/>
    </xf>
    <xf numFmtId="0" fontId="2" fillId="4" borderId="0" xfId="0" applyFont="1" applyFill="1" applyAlignment="1">
      <alignment vertical="center"/>
    </xf>
    <xf numFmtId="0" fontId="2" fillId="4" borderId="0" xfId="0" applyFont="1" applyFill="1" applyAlignment="1">
      <alignment horizontal="right" vertical="center"/>
    </xf>
    <xf numFmtId="0" fontId="2" fillId="4" borderId="8" xfId="0" applyFont="1" applyFill="1" applyBorder="1" applyAlignment="1">
      <alignment vertical="center"/>
    </xf>
    <xf numFmtId="0" fontId="2" fillId="4" borderId="53" xfId="0" applyFont="1" applyFill="1" applyBorder="1" applyAlignment="1">
      <alignment vertical="center"/>
    </xf>
    <xf numFmtId="0" fontId="2" fillId="4" borderId="30" xfId="0" applyFont="1" applyFill="1" applyBorder="1" applyAlignment="1">
      <alignment vertical="center"/>
    </xf>
    <xf numFmtId="0" fontId="2" fillId="4" borderId="0" xfId="0" applyFont="1" applyFill="1" applyAlignment="1">
      <alignment horizontal="left" vertical="center"/>
    </xf>
    <xf numFmtId="49" fontId="20" fillId="0" borderId="0" xfId="0" applyNumberFormat="1" applyFont="1" applyAlignment="1">
      <alignment vertical="center"/>
    </xf>
    <xf numFmtId="49" fontId="20" fillId="0" borderId="0" xfId="0" applyNumberFormat="1" applyFont="1"/>
    <xf numFmtId="0" fontId="5" fillId="0" borderId="0" xfId="0" applyFont="1" applyAlignment="1">
      <alignment vertical="top"/>
    </xf>
    <xf numFmtId="0" fontId="2" fillId="0" borderId="0" xfId="0" applyFont="1" applyAlignment="1">
      <alignment horizontal="left"/>
    </xf>
    <xf numFmtId="0" fontId="2" fillId="0" borderId="3" xfId="0" applyFont="1" applyBorder="1" applyAlignment="1">
      <alignment horizontal="center" vertical="center"/>
    </xf>
    <xf numFmtId="0" fontId="2" fillId="0" borderId="22" xfId="0" applyFont="1" applyBorder="1" applyAlignment="1">
      <alignment horizontal="left" vertical="center"/>
    </xf>
    <xf numFmtId="0" fontId="2" fillId="0" borderId="24" xfId="0" applyFont="1" applyBorder="1" applyAlignment="1">
      <alignment vertical="center"/>
    </xf>
    <xf numFmtId="0" fontId="2" fillId="0" borderId="2" xfId="0" applyFont="1" applyBorder="1" applyAlignment="1">
      <alignment vertical="center"/>
    </xf>
    <xf numFmtId="49" fontId="13" fillId="0" borderId="9" xfId="0" applyNumberFormat="1" applyFont="1" applyBorder="1"/>
    <xf numFmtId="0" fontId="2" fillId="3" borderId="2" xfId="0" applyFont="1" applyFill="1" applyBorder="1" applyAlignment="1">
      <alignment horizontal="center" vertical="center"/>
    </xf>
    <xf numFmtId="0" fontId="8" fillId="0" borderId="0" xfId="0" applyFont="1"/>
    <xf numFmtId="0" fontId="3" fillId="0" borderId="1" xfId="0" applyFont="1" applyBorder="1" applyAlignment="1">
      <alignment horizontal="center" vertical="center"/>
    </xf>
    <xf numFmtId="0" fontId="2" fillId="0" borderId="79" xfId="0" applyFont="1" applyBorder="1" applyAlignment="1">
      <alignment vertical="center"/>
    </xf>
    <xf numFmtId="0" fontId="2" fillId="0" borderId="36" xfId="0" applyFont="1" applyBorder="1" applyAlignment="1">
      <alignment vertical="center" wrapText="1"/>
    </xf>
    <xf numFmtId="0" fontId="21" fillId="0" borderId="36" xfId="0" applyFont="1" applyBorder="1" applyAlignment="1">
      <alignment vertical="center" wrapText="1"/>
    </xf>
    <xf numFmtId="0" fontId="21" fillId="0" borderId="0" xfId="0" applyFont="1" applyAlignment="1">
      <alignment vertical="center" wrapText="1"/>
    </xf>
    <xf numFmtId="0" fontId="2" fillId="0" borderId="5" xfId="0" applyFont="1" applyBorder="1" applyAlignment="1">
      <alignment horizontal="center" vertical="center"/>
    </xf>
    <xf numFmtId="0" fontId="7" fillId="0" borderId="22" xfId="0" applyFont="1" applyBorder="1" applyAlignment="1">
      <alignment horizontal="center" vertical="center"/>
    </xf>
    <xf numFmtId="187" fontId="2" fillId="0" borderId="80" xfId="0" applyNumberFormat="1" applyFont="1" applyBorder="1" applyAlignment="1">
      <alignment horizontal="right" vertical="center"/>
    </xf>
    <xf numFmtId="0" fontId="2" fillId="4" borderId="30" xfId="0" applyFont="1" applyFill="1" applyBorder="1" applyAlignment="1">
      <alignment horizontal="center" vertical="center"/>
    </xf>
    <xf numFmtId="0" fontId="2" fillId="0" borderId="4" xfId="0" applyFont="1" applyBorder="1" applyAlignment="1">
      <alignment horizontal="center" vertical="center"/>
    </xf>
    <xf numFmtId="0" fontId="3" fillId="0" borderId="1" xfId="0" applyFont="1" applyBorder="1" applyAlignment="1">
      <alignment horizontal="right" vertical="center"/>
    </xf>
    <xf numFmtId="0" fontId="2" fillId="0" borderId="81" xfId="0" applyFont="1" applyBorder="1" applyAlignment="1">
      <alignment horizontal="centerContinuous" vertical="center"/>
    </xf>
    <xf numFmtId="0" fontId="2" fillId="0" borderId="83" xfId="0" applyFont="1" applyBorder="1" applyAlignment="1">
      <alignment horizontal="centerContinuous" vertical="center"/>
    </xf>
    <xf numFmtId="0" fontId="2" fillId="0" borderId="82" xfId="0" applyFont="1" applyBorder="1" applyAlignment="1">
      <alignment horizontal="centerContinuous"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87" xfId="0" applyFont="1" applyBorder="1" applyAlignment="1">
      <alignment horizontal="center" vertical="center"/>
    </xf>
    <xf numFmtId="0" fontId="14" fillId="0" borderId="0" xfId="0" applyFont="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14" fillId="0" borderId="0" xfId="0" applyFont="1" applyAlignment="1">
      <alignment horizontal="left"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2" fillId="2" borderId="2"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0" borderId="51" xfId="0" applyFont="1" applyBorder="1" applyAlignment="1">
      <alignment horizontal="left" vertical="center"/>
    </xf>
    <xf numFmtId="0" fontId="2" fillId="0" borderId="48" xfId="0" applyFont="1" applyBorder="1" applyAlignment="1">
      <alignment horizontal="left" vertical="center"/>
    </xf>
    <xf numFmtId="0" fontId="7" fillId="0" borderId="0" xfId="0" applyFont="1" applyAlignment="1">
      <alignment horizontal="left" vertical="center"/>
    </xf>
    <xf numFmtId="0" fontId="2" fillId="0" borderId="10" xfId="0" applyFont="1" applyBorder="1" applyAlignment="1">
      <alignment vertical="center" wrapText="1"/>
    </xf>
    <xf numFmtId="176" fontId="7" fillId="0" borderId="10" xfId="0" applyNumberFormat="1" applyFont="1" applyBorder="1" applyAlignment="1">
      <alignment vertical="center"/>
    </xf>
    <xf numFmtId="0" fontId="0" fillId="0" borderId="1" xfId="0" applyBorder="1"/>
    <xf numFmtId="0" fontId="0" fillId="0" borderId="86" xfId="0" applyBorder="1"/>
    <xf numFmtId="58" fontId="0" fillId="0" borderId="6" xfId="0" applyNumberFormat="1" applyBorder="1"/>
    <xf numFmtId="0" fontId="0" fillId="0" borderId="88" xfId="0" applyBorder="1"/>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7" fillId="0" borderId="50" xfId="0" applyFont="1" applyBorder="1" applyAlignment="1">
      <alignment horizontal="center" vertical="center"/>
    </xf>
    <xf numFmtId="0" fontId="7" fillId="0" borderId="31" xfId="0" applyFont="1" applyBorder="1" applyAlignment="1">
      <alignment horizontal="center" vertical="center"/>
    </xf>
    <xf numFmtId="0" fontId="7" fillId="0" borderId="30"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185" fontId="2" fillId="3" borderId="2" xfId="0" applyNumberFormat="1" applyFont="1" applyFill="1" applyBorder="1" applyAlignment="1">
      <alignment horizontal="right" vertical="center"/>
    </xf>
    <xf numFmtId="185" fontId="2" fillId="3" borderId="3" xfId="0" applyNumberFormat="1" applyFont="1" applyFill="1" applyBorder="1" applyAlignment="1">
      <alignment horizontal="right" vertical="center"/>
    </xf>
    <xf numFmtId="185" fontId="2" fillId="3" borderId="4" xfId="0" applyNumberFormat="1" applyFont="1" applyFill="1" applyBorder="1" applyAlignment="1">
      <alignment horizontal="right" vertical="center"/>
    </xf>
    <xf numFmtId="0" fontId="2" fillId="0" borderId="28" xfId="0" applyFont="1" applyBorder="1" applyAlignment="1">
      <alignment horizontal="center" vertical="center" wrapText="1"/>
    </xf>
    <xf numFmtId="184" fontId="2" fillId="3" borderId="37" xfId="0" applyNumberFormat="1" applyFont="1" applyFill="1" applyBorder="1" applyAlignment="1">
      <alignment horizontal="right" vertical="center"/>
    </xf>
    <xf numFmtId="184" fontId="2" fillId="3" borderId="6" xfId="0" applyNumberFormat="1" applyFont="1" applyFill="1" applyBorder="1" applyAlignment="1">
      <alignment horizontal="right" vertical="center"/>
    </xf>
    <xf numFmtId="180" fontId="2" fillId="3" borderId="2" xfId="0" applyNumberFormat="1" applyFont="1" applyFill="1" applyBorder="1" applyAlignment="1">
      <alignment horizontal="right" vertical="center"/>
    </xf>
    <xf numFmtId="180" fontId="2" fillId="3" borderId="3" xfId="0" applyNumberFormat="1" applyFont="1" applyFill="1" applyBorder="1" applyAlignment="1">
      <alignment horizontal="right" vertical="center"/>
    </xf>
    <xf numFmtId="180" fontId="2" fillId="3" borderId="4" xfId="0" applyNumberFormat="1" applyFont="1" applyFill="1" applyBorder="1" applyAlignment="1">
      <alignment horizontal="right" vertical="center"/>
    </xf>
    <xf numFmtId="189" fontId="9" fillId="6" borderId="14" xfId="0" applyNumberFormat="1" applyFont="1" applyFill="1" applyBorder="1" applyAlignment="1">
      <alignment horizontal="center" vertical="center"/>
    </xf>
    <xf numFmtId="189" fontId="9" fillId="6" borderId="17" xfId="0" applyNumberFormat="1" applyFont="1" applyFill="1" applyBorder="1" applyAlignment="1">
      <alignment horizontal="center" vertical="center"/>
    </xf>
    <xf numFmtId="189" fontId="9" fillId="6" borderId="18" xfId="0" applyNumberFormat="1" applyFont="1" applyFill="1" applyBorder="1" applyAlignment="1">
      <alignment horizontal="center" vertical="center"/>
    </xf>
    <xf numFmtId="0" fontId="2" fillId="2" borderId="12" xfId="0" applyFont="1" applyFill="1" applyBorder="1" applyAlignment="1" applyProtection="1">
      <alignment horizontal="right" vertical="center"/>
      <protection locked="0"/>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50"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46" xfId="0" applyFont="1" applyBorder="1" applyAlignment="1">
      <alignment horizontal="center" vertical="center" wrapText="1"/>
    </xf>
    <xf numFmtId="176" fontId="2" fillId="3" borderId="17" xfId="0" applyNumberFormat="1" applyFont="1" applyFill="1" applyBorder="1" applyAlignment="1">
      <alignment horizontal="right" vertical="center" wrapText="1"/>
    </xf>
    <xf numFmtId="176" fontId="2" fillId="3" borderId="15" xfId="0" applyNumberFormat="1" applyFont="1" applyFill="1" applyBorder="1" applyAlignment="1">
      <alignment horizontal="right" vertical="center" wrapText="1"/>
    </xf>
    <xf numFmtId="9" fontId="2" fillId="3" borderId="37" xfId="0" applyNumberFormat="1" applyFont="1" applyFill="1" applyBorder="1" applyAlignment="1">
      <alignment horizontal="right" vertical="center"/>
    </xf>
    <xf numFmtId="9" fontId="2" fillId="3" borderId="39" xfId="0" applyNumberFormat="1" applyFont="1" applyFill="1" applyBorder="1" applyAlignment="1">
      <alignment horizontal="right" vertical="center"/>
    </xf>
    <xf numFmtId="0" fontId="3" fillId="0" borderId="12" xfId="0" applyFont="1" applyBorder="1" applyAlignment="1">
      <alignment horizontal="left" vertical="center"/>
    </xf>
    <xf numFmtId="0" fontId="2" fillId="0" borderId="17" xfId="0" applyFont="1" applyBorder="1" applyAlignment="1">
      <alignment horizontal="center" vertical="center" wrapText="1"/>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176" fontId="7" fillId="3" borderId="32" xfId="0" applyNumberFormat="1" applyFont="1" applyFill="1" applyBorder="1" applyAlignment="1">
      <alignment horizontal="right" vertical="center"/>
    </xf>
    <xf numFmtId="176" fontId="7" fillId="3" borderId="43" xfId="0" applyNumberFormat="1" applyFont="1" applyFill="1" applyBorder="1" applyAlignment="1">
      <alignment horizontal="right" vertical="center"/>
    </xf>
    <xf numFmtId="176" fontId="2" fillId="3" borderId="37" xfId="0" applyNumberFormat="1" applyFont="1" applyFill="1" applyBorder="1" applyAlignment="1">
      <alignment horizontal="right" vertical="center"/>
    </xf>
    <xf numFmtId="176" fontId="2" fillId="3" borderId="6" xfId="0" applyNumberFormat="1" applyFont="1" applyFill="1" applyBorder="1" applyAlignment="1">
      <alignment horizontal="right" vertical="center"/>
    </xf>
    <xf numFmtId="9" fontId="2" fillId="3" borderId="6" xfId="0" applyNumberFormat="1" applyFont="1" applyFill="1" applyBorder="1" applyAlignment="1">
      <alignment horizontal="right" vertical="center"/>
    </xf>
    <xf numFmtId="9" fontId="2" fillId="3" borderId="45" xfId="0" applyNumberFormat="1" applyFont="1" applyFill="1" applyBorder="1" applyAlignment="1">
      <alignment horizontal="right" vertical="center"/>
    </xf>
    <xf numFmtId="0" fontId="2" fillId="0" borderId="12" xfId="0" applyFont="1" applyBorder="1" applyAlignment="1">
      <alignment horizontal="center"/>
    </xf>
    <xf numFmtId="176" fontId="7" fillId="3" borderId="37" xfId="0" applyNumberFormat="1" applyFont="1" applyFill="1" applyBorder="1" applyAlignment="1">
      <alignment horizontal="right" vertical="center"/>
    </xf>
    <xf numFmtId="176" fontId="7" fillId="3" borderId="39" xfId="0" applyNumberFormat="1" applyFont="1" applyFill="1" applyBorder="1" applyAlignment="1">
      <alignment horizontal="right" vertical="center"/>
    </xf>
    <xf numFmtId="0" fontId="2" fillId="0" borderId="52" xfId="0" applyFont="1" applyBorder="1" applyAlignment="1">
      <alignment horizontal="center" vertical="center"/>
    </xf>
    <xf numFmtId="0" fontId="2" fillId="0" borderId="59" xfId="0" applyFont="1" applyBorder="1" applyAlignment="1">
      <alignment horizontal="center" vertical="center"/>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176" fontId="2" fillId="3" borderId="18" xfId="0" applyNumberFormat="1" applyFont="1" applyFill="1" applyBorder="1" applyAlignment="1">
      <alignment horizontal="right" vertical="center" wrapText="1"/>
    </xf>
    <xf numFmtId="176" fontId="2" fillId="3" borderId="29" xfId="0" applyNumberFormat="1" applyFont="1" applyFill="1" applyBorder="1" applyAlignment="1">
      <alignment horizontal="right" vertical="center" wrapText="1"/>
    </xf>
    <xf numFmtId="176" fontId="2" fillId="3" borderId="31" xfId="0" applyNumberFormat="1" applyFont="1" applyFill="1" applyBorder="1" applyAlignment="1">
      <alignment horizontal="right" vertical="center" wrapText="1"/>
    </xf>
    <xf numFmtId="176" fontId="2" fillId="3" borderId="49" xfId="0" applyNumberFormat="1" applyFont="1" applyFill="1" applyBorder="1" applyAlignment="1">
      <alignment horizontal="right" vertical="center" wrapText="1"/>
    </xf>
    <xf numFmtId="176" fontId="2" fillId="3" borderId="20" xfId="0" applyNumberFormat="1" applyFont="1" applyFill="1" applyBorder="1" applyAlignment="1">
      <alignment horizontal="right" vertical="center" wrapText="1"/>
    </xf>
    <xf numFmtId="176" fontId="2" fillId="3" borderId="22" xfId="0" applyNumberFormat="1" applyFont="1" applyFill="1" applyBorder="1" applyAlignment="1">
      <alignment horizontal="right" vertical="center" wrapText="1"/>
    </xf>
    <xf numFmtId="176" fontId="2" fillId="3" borderId="23" xfId="0" applyNumberFormat="1" applyFont="1" applyFill="1" applyBorder="1" applyAlignment="1">
      <alignment horizontal="right" vertical="center" wrapText="1"/>
    </xf>
    <xf numFmtId="0" fontId="7" fillId="0" borderId="19"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176" fontId="2" fillId="3" borderId="17" xfId="0" applyNumberFormat="1" applyFont="1" applyFill="1" applyBorder="1" applyAlignment="1">
      <alignment horizontal="right" vertical="center"/>
    </xf>
    <xf numFmtId="176" fontId="2" fillId="3" borderId="15" xfId="0" applyNumberFormat="1" applyFont="1" applyFill="1" applyBorder="1" applyAlignment="1">
      <alignment horizontal="right" vertical="center"/>
    </xf>
    <xf numFmtId="0" fontId="2" fillId="3" borderId="38"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5" xfId="0" applyFont="1" applyFill="1" applyBorder="1" applyAlignment="1">
      <alignment horizontal="center" vertical="center"/>
    </xf>
    <xf numFmtId="176" fontId="2" fillId="3" borderId="28" xfId="0" applyNumberFormat="1" applyFont="1" applyFill="1" applyBorder="1" applyAlignment="1">
      <alignment horizontal="right" vertical="center"/>
    </xf>
    <xf numFmtId="0" fontId="2" fillId="0" borderId="34" xfId="0" applyFont="1" applyBorder="1" applyAlignment="1">
      <alignment horizontal="center" vertical="center"/>
    </xf>
    <xf numFmtId="0" fontId="2" fillId="0" borderId="28" xfId="0" applyFont="1" applyBorder="1" applyAlignment="1">
      <alignment horizontal="center" vertical="center"/>
    </xf>
    <xf numFmtId="0" fontId="2" fillId="0" borderId="16" xfId="0" applyFont="1" applyBorder="1" applyAlignment="1">
      <alignment horizontal="center" vertical="center"/>
    </xf>
    <xf numFmtId="176" fontId="2" fillId="3" borderId="37" xfId="0" applyNumberFormat="1" applyFont="1" applyFill="1" applyBorder="1" applyAlignment="1">
      <alignment horizontal="right" vertical="center" wrapText="1"/>
    </xf>
    <xf numFmtId="0" fontId="2" fillId="3" borderId="44" xfId="0" applyFont="1" applyFill="1" applyBorder="1" applyAlignment="1">
      <alignment horizontal="center" vertical="center"/>
    </xf>
    <xf numFmtId="0" fontId="2" fillId="3" borderId="6" xfId="0" applyFont="1" applyFill="1" applyBorder="1" applyAlignment="1">
      <alignment horizontal="center" vertical="center"/>
    </xf>
    <xf numFmtId="176" fontId="2" fillId="3" borderId="6" xfId="0" applyNumberFormat="1" applyFont="1" applyFill="1" applyBorder="1" applyAlignment="1">
      <alignment horizontal="righ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4" borderId="0" xfId="0" applyFont="1" applyFill="1" applyAlignment="1">
      <alignment horizontal="center" vertical="center"/>
    </xf>
    <xf numFmtId="176" fontId="7" fillId="4" borderId="14" xfId="0" applyNumberFormat="1" applyFont="1" applyFill="1" applyBorder="1" applyAlignment="1">
      <alignment horizontal="right" vertical="center"/>
    </xf>
    <xf numFmtId="176" fontId="7" fillId="4" borderId="17" xfId="0" applyNumberFormat="1" applyFont="1" applyFill="1" applyBorder="1" applyAlignment="1">
      <alignment horizontal="right" vertical="center"/>
    </xf>
    <xf numFmtId="176" fontId="7" fillId="4" borderId="18" xfId="0" applyNumberFormat="1" applyFont="1" applyFill="1" applyBorder="1" applyAlignment="1">
      <alignment horizontal="right" vertical="center"/>
    </xf>
    <xf numFmtId="176" fontId="7" fillId="3" borderId="17" xfId="0" applyNumberFormat="1" applyFont="1" applyFill="1" applyBorder="1" applyAlignment="1">
      <alignment horizontal="right" vertical="center"/>
    </xf>
    <xf numFmtId="176" fontId="7" fillId="3" borderId="18" xfId="0" applyNumberFormat="1" applyFont="1" applyFill="1" applyBorder="1" applyAlignment="1">
      <alignment horizontal="right" vertical="center"/>
    </xf>
    <xf numFmtId="0" fontId="2" fillId="0" borderId="18" xfId="0" applyFont="1" applyBorder="1" applyAlignment="1">
      <alignment horizontal="center" vertical="center" wrapText="1"/>
    </xf>
    <xf numFmtId="184" fontId="2" fillId="3" borderId="16" xfId="0" applyNumberFormat="1" applyFont="1" applyFill="1" applyBorder="1" applyAlignment="1">
      <alignment horizontal="right" vertical="center"/>
    </xf>
    <xf numFmtId="184" fontId="2" fillId="3" borderId="17" xfId="0" applyNumberFormat="1" applyFont="1" applyFill="1" applyBorder="1" applyAlignment="1">
      <alignment horizontal="right" vertical="center"/>
    </xf>
    <xf numFmtId="184" fontId="2" fillId="3" borderId="18" xfId="0" applyNumberFormat="1" applyFont="1" applyFill="1" applyBorder="1" applyAlignment="1">
      <alignment horizontal="right" vertical="center"/>
    </xf>
    <xf numFmtId="0" fontId="2" fillId="0" borderId="15" xfId="0" applyFont="1" applyBorder="1" applyAlignment="1">
      <alignment horizontal="center" vertical="center" wrapText="1"/>
    </xf>
    <xf numFmtId="9" fontId="2" fillId="3" borderId="16" xfId="0" applyNumberFormat="1" applyFont="1" applyFill="1" applyBorder="1" applyAlignment="1">
      <alignment horizontal="right" vertical="center"/>
    </xf>
    <xf numFmtId="9" fontId="2" fillId="3" borderId="17" xfId="0" applyNumberFormat="1" applyFont="1" applyFill="1" applyBorder="1" applyAlignment="1">
      <alignment horizontal="right" vertical="center"/>
    </xf>
    <xf numFmtId="9" fontId="2" fillId="3" borderId="15" xfId="0" applyNumberFormat="1" applyFont="1" applyFill="1" applyBorder="1" applyAlignment="1">
      <alignment horizontal="right" vertical="center"/>
    </xf>
    <xf numFmtId="184" fontId="2" fillId="3" borderId="39" xfId="0" applyNumberFormat="1" applyFont="1" applyFill="1" applyBorder="1" applyAlignment="1">
      <alignment horizontal="right" vertical="center"/>
    </xf>
    <xf numFmtId="184" fontId="2" fillId="3" borderId="16" xfId="0" applyNumberFormat="1" applyFont="1" applyFill="1" applyBorder="1" applyAlignment="1">
      <alignment horizontal="right" vertical="center" wrapText="1"/>
    </xf>
    <xf numFmtId="184" fontId="2" fillId="3" borderId="17" xfId="0" applyNumberFormat="1" applyFont="1" applyFill="1" applyBorder="1" applyAlignment="1">
      <alignment horizontal="right" vertical="center" wrapText="1"/>
    </xf>
    <xf numFmtId="184" fontId="2" fillId="3" borderId="18" xfId="0" applyNumberFormat="1" applyFont="1" applyFill="1" applyBorder="1" applyAlignment="1">
      <alignment horizontal="right" vertical="center" wrapText="1"/>
    </xf>
    <xf numFmtId="184" fontId="2" fillId="3" borderId="7" xfId="0" applyNumberFormat="1" applyFont="1" applyFill="1" applyBorder="1" applyAlignment="1">
      <alignment horizontal="right" vertical="center" wrapText="1"/>
    </xf>
    <xf numFmtId="184" fontId="2" fillId="3" borderId="5" xfId="0" applyNumberFormat="1" applyFont="1" applyFill="1" applyBorder="1" applyAlignment="1">
      <alignment horizontal="right" vertical="center" wrapText="1"/>
    </xf>
    <xf numFmtId="184" fontId="2" fillId="3" borderId="27" xfId="0" applyNumberFormat="1" applyFont="1" applyFill="1" applyBorder="1" applyAlignment="1">
      <alignment horizontal="right" vertical="center" wrapText="1"/>
    </xf>
    <xf numFmtId="9" fontId="9" fillId="6" borderId="14" xfId="0" applyNumberFormat="1" applyFont="1" applyFill="1" applyBorder="1" applyAlignment="1">
      <alignment horizontal="center" vertical="center"/>
    </xf>
    <xf numFmtId="9" fontId="9" fillId="6" borderId="17" xfId="0" applyNumberFormat="1" applyFont="1" applyFill="1" applyBorder="1" applyAlignment="1">
      <alignment horizontal="center" vertical="center"/>
    </xf>
    <xf numFmtId="9" fontId="9" fillId="6" borderId="18" xfId="0" applyNumberFormat="1" applyFont="1" applyFill="1" applyBorder="1" applyAlignment="1">
      <alignment horizontal="center" vertical="center"/>
    </xf>
    <xf numFmtId="0" fontId="9" fillId="0" borderId="0" xfId="0" applyFont="1" applyAlignment="1">
      <alignment horizontal="center"/>
    </xf>
    <xf numFmtId="0" fontId="3" fillId="0" borderId="6" xfId="0" applyFont="1" applyBorder="1" applyAlignment="1">
      <alignment horizontal="center" vertical="center"/>
    </xf>
    <xf numFmtId="0" fontId="3" fillId="0" borderId="86"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86"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Border="1" applyAlignment="1">
      <alignment horizontal="right" vertical="center"/>
    </xf>
    <xf numFmtId="0" fontId="2" fillId="0" borderId="6" xfId="0" applyFont="1" applyBorder="1" applyAlignment="1">
      <alignment horizontal="left" vertical="center" wrapText="1"/>
    </xf>
    <xf numFmtId="0" fontId="2" fillId="0" borderId="86" xfId="0" applyFont="1" applyBorder="1" applyAlignment="1">
      <alignment horizontal="left" vertical="center" wrapText="1"/>
    </xf>
    <xf numFmtId="0" fontId="2" fillId="0" borderId="88" xfId="0" applyFont="1" applyBorder="1" applyAlignment="1">
      <alignment horizontal="center" vertic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181" fontId="2" fillId="3" borderId="24" xfId="0" applyNumberFormat="1" applyFont="1" applyFill="1" applyBorder="1" applyAlignment="1">
      <alignment horizontal="right" vertical="center"/>
    </xf>
    <xf numFmtId="181" fontId="2" fillId="3" borderId="3" xfId="0" applyNumberFormat="1" applyFont="1" applyFill="1" applyBorder="1" applyAlignment="1">
      <alignment horizontal="right" vertical="center"/>
    </xf>
    <xf numFmtId="181" fontId="2" fillId="3" borderId="25" xfId="0" applyNumberFormat="1" applyFont="1" applyFill="1" applyBorder="1" applyAlignment="1">
      <alignment horizontal="right" vertical="center"/>
    </xf>
    <xf numFmtId="181" fontId="2" fillId="2" borderId="24" xfId="0" applyNumberFormat="1" applyFont="1" applyFill="1" applyBorder="1" applyAlignment="1" applyProtection="1">
      <alignment horizontal="right" vertical="center"/>
      <protection locked="0"/>
    </xf>
    <xf numFmtId="181" fontId="2" fillId="2" borderId="3" xfId="0" applyNumberFormat="1" applyFont="1" applyFill="1" applyBorder="1" applyAlignment="1" applyProtection="1">
      <alignment horizontal="right" vertical="center"/>
      <protection locked="0"/>
    </xf>
    <xf numFmtId="181" fontId="2" fillId="2" borderId="25" xfId="0" applyNumberFormat="1" applyFont="1" applyFill="1" applyBorder="1" applyAlignment="1" applyProtection="1">
      <alignment horizontal="right" vertical="center"/>
      <protection locked="0"/>
    </xf>
    <xf numFmtId="182" fontId="2" fillId="3" borderId="50" xfId="0" applyNumberFormat="1" applyFont="1" applyFill="1" applyBorder="1" applyAlignment="1">
      <alignment horizontal="right" vertical="center"/>
    </xf>
    <xf numFmtId="182" fontId="2" fillId="3" borderId="31" xfId="0" applyNumberFormat="1" applyFont="1" applyFill="1" applyBorder="1" applyAlignment="1">
      <alignment horizontal="right" vertical="center"/>
    </xf>
    <xf numFmtId="182" fontId="2" fillId="3" borderId="49" xfId="0" applyNumberFormat="1" applyFont="1" applyFill="1" applyBorder="1" applyAlignment="1">
      <alignment horizontal="right" vertical="center"/>
    </xf>
    <xf numFmtId="0" fontId="2" fillId="0" borderId="50" xfId="0" applyFont="1" applyBorder="1" applyAlignment="1">
      <alignment horizontal="left" vertical="center"/>
    </xf>
    <xf numFmtId="0" fontId="2" fillId="0" borderId="31" xfId="0" applyFont="1" applyBorder="1" applyAlignment="1">
      <alignment horizontal="left" vertical="center"/>
    </xf>
    <xf numFmtId="0" fontId="2" fillId="0" borderId="51" xfId="0" applyFont="1" applyBorder="1" applyAlignment="1">
      <alignment horizontal="left" vertical="center"/>
    </xf>
    <xf numFmtId="0" fontId="2" fillId="0" borderId="48" xfId="0" applyFont="1" applyBorder="1" applyAlignment="1">
      <alignment horizontal="left" vertical="center"/>
    </xf>
    <xf numFmtId="181" fontId="2" fillId="3" borderId="29" xfId="0" applyNumberFormat="1" applyFont="1" applyFill="1" applyBorder="1" applyAlignment="1">
      <alignment horizontal="right" vertical="center"/>
    </xf>
    <xf numFmtId="181" fontId="2" fillId="3" borderId="31" xfId="0" applyNumberFormat="1" applyFont="1" applyFill="1" applyBorder="1" applyAlignment="1">
      <alignment horizontal="right" vertical="center"/>
    </xf>
    <xf numFmtId="181" fontId="2" fillId="3" borderId="49" xfId="0" applyNumberFormat="1" applyFont="1" applyFill="1" applyBorder="1" applyAlignment="1">
      <alignment horizontal="right" vertical="center"/>
    </xf>
    <xf numFmtId="181" fontId="2" fillId="3" borderId="20" xfId="0" applyNumberFormat="1" applyFont="1" applyFill="1" applyBorder="1" applyAlignment="1">
      <alignment horizontal="right" vertical="center"/>
    </xf>
    <xf numFmtId="181" fontId="2" fillId="3" borderId="22" xfId="0" applyNumberFormat="1" applyFont="1" applyFill="1" applyBorder="1" applyAlignment="1">
      <alignment horizontal="right" vertical="center"/>
    </xf>
    <xf numFmtId="181" fontId="2" fillId="3" borderId="23" xfId="0" applyNumberFormat="1" applyFont="1" applyFill="1" applyBorder="1" applyAlignment="1">
      <alignment horizontal="right" vertical="center"/>
    </xf>
    <xf numFmtId="181" fontId="2" fillId="2" borderId="20" xfId="0" applyNumberFormat="1" applyFont="1" applyFill="1" applyBorder="1" applyAlignment="1" applyProtection="1">
      <alignment horizontal="right" vertical="center"/>
      <protection locked="0"/>
    </xf>
    <xf numFmtId="181" fontId="2" fillId="2" borderId="22" xfId="0" applyNumberFormat="1" applyFont="1" applyFill="1" applyBorder="1" applyAlignment="1" applyProtection="1">
      <alignment horizontal="right" vertical="center"/>
      <protection locked="0"/>
    </xf>
    <xf numFmtId="181" fontId="2" fillId="2" borderId="23" xfId="0" applyNumberFormat="1" applyFont="1" applyFill="1" applyBorder="1" applyAlignment="1" applyProtection="1">
      <alignment horizontal="right" vertical="center"/>
      <protection locked="0"/>
    </xf>
    <xf numFmtId="181" fontId="2" fillId="2" borderId="2" xfId="0" applyNumberFormat="1" applyFont="1" applyFill="1" applyBorder="1" applyAlignment="1" applyProtection="1">
      <alignment horizontal="right" vertical="center"/>
      <protection locked="0"/>
    </xf>
    <xf numFmtId="0" fontId="2" fillId="0" borderId="24"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right" vertical="center"/>
    </xf>
    <xf numFmtId="0" fontId="2" fillId="0" borderId="0" xfId="0" applyFont="1" applyAlignment="1">
      <alignment horizontal="right" vertical="center"/>
    </xf>
    <xf numFmtId="0" fontId="2" fillId="0" borderId="10" xfId="0" applyFont="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81" fontId="2" fillId="2" borderId="19" xfId="0" applyNumberFormat="1" applyFont="1" applyFill="1" applyBorder="1" applyAlignment="1" applyProtection="1">
      <alignment horizontal="right" vertical="center"/>
      <protection locked="0"/>
    </xf>
    <xf numFmtId="0" fontId="2" fillId="0" borderId="50" xfId="0" applyFont="1" applyBorder="1" applyAlignment="1">
      <alignment horizontal="left" vertical="center" wrapText="1"/>
    </xf>
    <xf numFmtId="0" fontId="2" fillId="0" borderId="31" xfId="0" applyFont="1" applyBorder="1" applyAlignment="1">
      <alignment horizontal="left" vertical="center" wrapText="1"/>
    </xf>
    <xf numFmtId="0" fontId="2" fillId="0" borderId="19" xfId="0" applyFont="1" applyBorder="1" applyAlignment="1">
      <alignment horizontal="left" vertical="center" wrapText="1"/>
    </xf>
    <xf numFmtId="0" fontId="2" fillId="0" borderId="22" xfId="0" applyFont="1" applyBorder="1" applyAlignment="1">
      <alignment horizontal="left" vertical="center" wrapText="1"/>
    </xf>
    <xf numFmtId="0" fontId="2" fillId="0" borderId="21" xfId="0" applyFont="1" applyBorder="1" applyAlignment="1">
      <alignment horizontal="left" vertical="center" wrapText="1"/>
    </xf>
    <xf numFmtId="0" fontId="12" fillId="0" borderId="7" xfId="0" applyFont="1" applyBorder="1" applyAlignment="1">
      <alignment horizontal="center"/>
    </xf>
    <xf numFmtId="0" fontId="12" fillId="0" borderId="5" xfId="0" applyFont="1" applyBorder="1" applyAlignment="1">
      <alignment horizontal="center"/>
    </xf>
    <xf numFmtId="0" fontId="12" fillId="0" borderId="8" xfId="0" applyFont="1" applyBorder="1" applyAlignment="1">
      <alignment horizontal="center"/>
    </xf>
    <xf numFmtId="179" fontId="2" fillId="3" borderId="2" xfId="0" applyNumberFormat="1" applyFont="1" applyFill="1" applyBorder="1" applyAlignment="1">
      <alignment horizontal="right" vertical="center"/>
    </xf>
    <xf numFmtId="179" fontId="2" fillId="3" borderId="3" xfId="0" applyNumberFormat="1" applyFont="1" applyFill="1" applyBorder="1" applyAlignment="1">
      <alignment horizontal="right" vertical="center"/>
    </xf>
    <xf numFmtId="179" fontId="2" fillId="3" borderId="4" xfId="0" applyNumberFormat="1" applyFont="1" applyFill="1" applyBorder="1" applyAlignment="1">
      <alignment horizontal="right" vertical="center"/>
    </xf>
    <xf numFmtId="182" fontId="2" fillId="3" borderId="24" xfId="0" applyNumberFormat="1" applyFont="1" applyFill="1" applyBorder="1" applyAlignment="1">
      <alignment horizontal="right" vertical="center"/>
    </xf>
    <xf numFmtId="182" fontId="2" fillId="3" borderId="3" xfId="0" applyNumberFormat="1" applyFont="1" applyFill="1" applyBorder="1" applyAlignment="1">
      <alignment horizontal="right" vertical="center"/>
    </xf>
    <xf numFmtId="182" fontId="2" fillId="3" borderId="25" xfId="0" applyNumberFormat="1" applyFont="1" applyFill="1" applyBorder="1" applyAlignment="1">
      <alignment horizontal="right" vertical="center"/>
    </xf>
    <xf numFmtId="182" fontId="2" fillId="3" borderId="2" xfId="0" applyNumberFormat="1" applyFont="1" applyFill="1" applyBorder="1" applyAlignment="1">
      <alignment horizontal="right" vertical="center"/>
    </xf>
    <xf numFmtId="182" fontId="2" fillId="3" borderId="4" xfId="0" applyNumberFormat="1" applyFont="1" applyFill="1" applyBorder="1" applyAlignment="1">
      <alignment horizontal="right" vertical="center"/>
    </xf>
    <xf numFmtId="0" fontId="2" fillId="0" borderId="25" xfId="0" applyFont="1" applyBorder="1" applyAlignment="1">
      <alignment horizontal="left" vertical="center" wrapText="1"/>
    </xf>
    <xf numFmtId="0" fontId="2" fillId="0" borderId="49" xfId="0" applyFont="1" applyBorder="1" applyAlignment="1">
      <alignment horizontal="left" vertical="center" wrapText="1"/>
    </xf>
    <xf numFmtId="0" fontId="2" fillId="0" borderId="23" xfId="0" applyFont="1" applyBorder="1" applyAlignment="1">
      <alignment horizontal="left" vertical="center" wrapText="1"/>
    </xf>
    <xf numFmtId="184" fontId="2" fillId="3" borderId="28" xfId="0" applyNumberFormat="1" applyFont="1" applyFill="1" applyBorder="1" applyAlignment="1">
      <alignment horizontal="right" vertical="center"/>
    </xf>
    <xf numFmtId="178" fontId="2" fillId="2" borderId="29" xfId="0" applyNumberFormat="1" applyFont="1" applyFill="1" applyBorder="1" applyAlignment="1" applyProtection="1">
      <alignment horizontal="right" vertical="center"/>
      <protection locked="0"/>
    </xf>
    <xf numFmtId="178" fontId="2" fillId="2" borderId="31" xfId="0" applyNumberFormat="1" applyFont="1" applyFill="1" applyBorder="1" applyAlignment="1" applyProtection="1">
      <alignment horizontal="right" vertical="center"/>
      <protection locked="0"/>
    </xf>
    <xf numFmtId="178" fontId="2" fillId="2" borderId="30" xfId="0" applyNumberFormat="1" applyFont="1" applyFill="1" applyBorder="1" applyAlignment="1" applyProtection="1">
      <alignment horizontal="right" vertical="center"/>
      <protection locked="0"/>
    </xf>
    <xf numFmtId="178" fontId="2" fillId="3" borderId="16" xfId="0" applyNumberFormat="1" applyFont="1" applyFill="1" applyBorder="1" applyAlignment="1">
      <alignment horizontal="right" vertical="center"/>
    </xf>
    <xf numFmtId="178" fontId="2" fillId="3" borderId="17" xfId="0" applyNumberFormat="1" applyFont="1" applyFill="1" applyBorder="1" applyAlignment="1">
      <alignment horizontal="right" vertical="center"/>
    </xf>
    <xf numFmtId="178" fontId="2" fillId="3" borderId="15" xfId="0" applyNumberFormat="1" applyFont="1" applyFill="1" applyBorder="1" applyAlignment="1">
      <alignment horizontal="right" vertical="center"/>
    </xf>
    <xf numFmtId="176" fontId="2" fillId="3" borderId="16" xfId="0" applyNumberFormat="1" applyFont="1" applyFill="1" applyBorder="1" applyAlignment="1">
      <alignment horizontal="right" vertical="center"/>
    </xf>
    <xf numFmtId="176" fontId="2" fillId="3" borderId="18" xfId="0" applyNumberFormat="1" applyFont="1" applyFill="1" applyBorder="1" applyAlignment="1">
      <alignment horizontal="right" vertical="center"/>
    </xf>
    <xf numFmtId="176" fontId="2" fillId="3" borderId="29" xfId="0" applyNumberFormat="1" applyFont="1" applyFill="1" applyBorder="1" applyAlignment="1">
      <alignment horizontal="right" vertical="center"/>
    </xf>
    <xf numFmtId="176" fontId="2" fillId="3" borderId="31" xfId="0" applyNumberFormat="1" applyFont="1" applyFill="1" applyBorder="1" applyAlignment="1">
      <alignment horizontal="right" vertical="center"/>
    </xf>
    <xf numFmtId="176" fontId="2" fillId="3" borderId="49" xfId="0" applyNumberFormat="1" applyFont="1" applyFill="1" applyBorder="1" applyAlignment="1">
      <alignment horizontal="right" vertical="center"/>
    </xf>
    <xf numFmtId="0" fontId="2" fillId="0" borderId="38" xfId="0" applyFont="1" applyBorder="1" applyAlignment="1">
      <alignment horizontal="center" vertical="center"/>
    </xf>
    <xf numFmtId="0" fontId="2" fillId="0" borderId="37" xfId="0" applyFont="1" applyBorder="1" applyAlignment="1">
      <alignment horizontal="center" vertical="center"/>
    </xf>
    <xf numFmtId="178" fontId="2" fillId="2" borderId="20" xfId="0" applyNumberFormat="1" applyFont="1" applyFill="1" applyBorder="1" applyAlignment="1" applyProtection="1">
      <alignment horizontal="right" vertical="center"/>
      <protection locked="0"/>
    </xf>
    <xf numFmtId="178" fontId="2" fillId="2" borderId="22" xfId="0" applyNumberFormat="1" applyFont="1" applyFill="1" applyBorder="1" applyAlignment="1" applyProtection="1">
      <alignment horizontal="right" vertical="center"/>
      <protection locked="0"/>
    </xf>
    <xf numFmtId="178" fontId="2" fillId="2" borderId="21" xfId="0" applyNumberFormat="1" applyFont="1" applyFill="1" applyBorder="1" applyAlignment="1" applyProtection="1">
      <alignment horizontal="right" vertical="center"/>
      <protection locked="0"/>
    </xf>
    <xf numFmtId="0" fontId="2" fillId="0" borderId="35"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4" xfId="0" applyFont="1" applyBorder="1" applyAlignment="1">
      <alignment horizontal="center" vertical="center" wrapText="1"/>
    </xf>
    <xf numFmtId="176" fontId="2" fillId="3" borderId="20" xfId="0" applyNumberFormat="1" applyFont="1" applyFill="1" applyBorder="1" applyAlignment="1">
      <alignment horizontal="right" vertical="center"/>
    </xf>
    <xf numFmtId="176" fontId="2" fillId="3" borderId="22" xfId="0" applyNumberFormat="1" applyFont="1" applyFill="1" applyBorder="1" applyAlignment="1">
      <alignment horizontal="right" vertical="center"/>
    </xf>
    <xf numFmtId="176" fontId="2" fillId="3" borderId="23" xfId="0" applyNumberFormat="1" applyFont="1" applyFill="1" applyBorder="1" applyAlignment="1">
      <alignment horizontal="right" vertical="center"/>
    </xf>
    <xf numFmtId="0" fontId="2" fillId="0" borderId="40" xfId="0" applyFont="1" applyBorder="1" applyAlignment="1">
      <alignment horizontal="center" vertical="center"/>
    </xf>
    <xf numFmtId="184" fontId="2" fillId="3" borderId="1" xfId="0" applyNumberFormat="1" applyFont="1" applyFill="1" applyBorder="1" applyAlignment="1">
      <alignment horizontal="right" vertical="center"/>
    </xf>
    <xf numFmtId="178" fontId="2" fillId="2" borderId="2" xfId="0" applyNumberFormat="1" applyFont="1" applyFill="1" applyBorder="1" applyAlignment="1" applyProtection="1">
      <alignment horizontal="right" vertical="center"/>
      <protection locked="0"/>
    </xf>
    <xf numFmtId="178" fontId="2" fillId="2" borderId="3" xfId="0" applyNumberFormat="1" applyFont="1" applyFill="1" applyBorder="1" applyAlignment="1" applyProtection="1">
      <alignment horizontal="right" vertical="center"/>
      <protection locked="0"/>
    </xf>
    <xf numFmtId="178" fontId="2" fillId="2" borderId="4" xfId="0" applyNumberFormat="1" applyFont="1" applyFill="1" applyBorder="1" applyAlignment="1" applyProtection="1">
      <alignment horizontal="right" vertical="center"/>
      <protection locked="0"/>
    </xf>
    <xf numFmtId="176" fontId="2" fillId="3" borderId="2" xfId="0" applyNumberFormat="1" applyFont="1" applyFill="1" applyBorder="1" applyAlignment="1">
      <alignment horizontal="right" vertical="center"/>
    </xf>
    <xf numFmtId="176" fontId="2" fillId="3" borderId="3" xfId="0" applyNumberFormat="1" applyFont="1" applyFill="1" applyBorder="1" applyAlignment="1">
      <alignment horizontal="right" vertical="center"/>
    </xf>
    <xf numFmtId="176" fontId="2" fillId="3" borderId="25" xfId="0" applyNumberFormat="1" applyFont="1" applyFill="1" applyBorder="1" applyAlignment="1">
      <alignment horizontal="right" vertical="center"/>
    </xf>
    <xf numFmtId="0" fontId="2" fillId="0" borderId="0" xfId="0" applyFont="1" applyAlignment="1">
      <alignment horizontal="center" vertical="center"/>
    </xf>
    <xf numFmtId="9" fontId="2" fillId="2" borderId="28" xfId="0" applyNumberFormat="1" applyFont="1" applyFill="1" applyBorder="1" applyAlignment="1" applyProtection="1">
      <alignment horizontal="right" vertical="center"/>
      <protection locked="0"/>
    </xf>
    <xf numFmtId="9" fontId="2" fillId="2" borderId="46" xfId="0" applyNumberFormat="1" applyFont="1" applyFill="1" applyBorder="1" applyAlignment="1" applyProtection="1">
      <alignment horizontal="right" vertical="center"/>
      <protection locked="0"/>
    </xf>
    <xf numFmtId="9" fontId="2" fillId="2" borderId="37" xfId="0" applyNumberFormat="1" applyFont="1" applyFill="1" applyBorder="1" applyAlignment="1" applyProtection="1">
      <alignment horizontal="right" vertical="center"/>
      <protection locked="0"/>
    </xf>
    <xf numFmtId="9" fontId="2" fillId="2" borderId="39" xfId="0" applyNumberFormat="1" applyFont="1" applyFill="1" applyBorder="1" applyAlignment="1" applyProtection="1">
      <alignment horizontal="right" vertical="center"/>
      <protection locked="0"/>
    </xf>
    <xf numFmtId="0" fontId="7" fillId="0" borderId="2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6" xfId="0" applyFont="1" applyBorder="1" applyAlignment="1">
      <alignment horizontal="center" vertical="center" wrapText="1"/>
    </xf>
    <xf numFmtId="184" fontId="2" fillId="2" borderId="28" xfId="0" applyNumberFormat="1" applyFont="1" applyFill="1" applyBorder="1" applyAlignment="1" applyProtection="1">
      <alignment horizontal="right" vertical="center"/>
      <protection locked="0"/>
    </xf>
    <xf numFmtId="9" fontId="2" fillId="2" borderId="16" xfId="0" applyNumberFormat="1" applyFont="1" applyFill="1" applyBorder="1" applyAlignment="1" applyProtection="1">
      <alignment horizontal="right" vertical="center"/>
      <protection locked="0"/>
    </xf>
    <xf numFmtId="176" fontId="2" fillId="2" borderId="37" xfId="0" applyNumberFormat="1" applyFont="1" applyFill="1" applyBorder="1" applyAlignment="1" applyProtection="1">
      <alignment horizontal="right" vertical="center"/>
      <protection locked="0"/>
    </xf>
    <xf numFmtId="9" fontId="2" fillId="2" borderId="1" xfId="0" applyNumberFormat="1" applyFont="1" applyFill="1" applyBorder="1" applyAlignment="1" applyProtection="1">
      <alignment horizontal="right" vertical="center"/>
      <protection locked="0"/>
    </xf>
    <xf numFmtId="9" fontId="2" fillId="2" borderId="41" xfId="0" applyNumberFormat="1" applyFont="1" applyFill="1" applyBorder="1" applyAlignment="1" applyProtection="1">
      <alignment horizontal="right" vertical="center"/>
      <protection locked="0"/>
    </xf>
    <xf numFmtId="176" fontId="2" fillId="2" borderId="1" xfId="0" applyNumberFormat="1" applyFont="1" applyFill="1" applyBorder="1" applyAlignment="1" applyProtection="1">
      <alignment horizontal="right" vertical="center"/>
      <protection locked="0"/>
    </xf>
    <xf numFmtId="0" fontId="2" fillId="0" borderId="55" xfId="0" applyFont="1" applyBorder="1" applyAlignment="1">
      <alignment horizontal="center" vertical="center"/>
    </xf>
    <xf numFmtId="0" fontId="2" fillId="0" borderId="56" xfId="0" applyFont="1" applyBorder="1" applyAlignment="1">
      <alignment horizontal="center" vertical="center"/>
    </xf>
    <xf numFmtId="9" fontId="2" fillId="2" borderId="6" xfId="0" applyNumberFormat="1" applyFont="1" applyFill="1" applyBorder="1" applyAlignment="1" applyProtection="1">
      <alignment horizontal="right" vertical="center"/>
      <protection locked="0"/>
    </xf>
    <xf numFmtId="9" fontId="2" fillId="2" borderId="7" xfId="0" applyNumberFormat="1" applyFont="1" applyFill="1" applyBorder="1" applyAlignment="1" applyProtection="1">
      <alignment horizontal="right" vertical="center"/>
      <protection locked="0"/>
    </xf>
    <xf numFmtId="9" fontId="2" fillId="2" borderId="20" xfId="0" applyNumberFormat="1" applyFont="1" applyFill="1" applyBorder="1" applyAlignment="1" applyProtection="1">
      <alignment horizontal="right" vertical="center"/>
      <protection locked="0"/>
    </xf>
    <xf numFmtId="0" fontId="2" fillId="0" borderId="44" xfId="0" applyFont="1" applyBorder="1" applyAlignment="1">
      <alignment horizontal="center" vertical="center"/>
    </xf>
    <xf numFmtId="176" fontId="2" fillId="2" borderId="6" xfId="0" applyNumberFormat="1" applyFont="1" applyFill="1" applyBorder="1" applyAlignment="1" applyProtection="1">
      <alignment horizontal="right" vertical="center"/>
      <protection locked="0"/>
    </xf>
    <xf numFmtId="9" fontId="2" fillId="2" borderId="45" xfId="0" applyNumberFormat="1" applyFont="1" applyFill="1" applyBorder="1" applyAlignment="1" applyProtection="1">
      <alignment horizontal="right" vertical="center"/>
      <protection locked="0"/>
    </xf>
    <xf numFmtId="176" fontId="2" fillId="3" borderId="46" xfId="0" applyNumberFormat="1" applyFont="1" applyFill="1" applyBorder="1" applyAlignment="1">
      <alignment horizontal="right" vertical="center"/>
    </xf>
    <xf numFmtId="0" fontId="2" fillId="0" borderId="42" xfId="0" applyFont="1" applyBorder="1" applyAlignment="1">
      <alignment horizontal="center" vertical="center"/>
    </xf>
    <xf numFmtId="0" fontId="2" fillId="0" borderId="32" xfId="0" applyFont="1" applyBorder="1" applyAlignment="1">
      <alignment horizontal="center" vertical="center"/>
    </xf>
    <xf numFmtId="187" fontId="2" fillId="3" borderId="32" xfId="0" applyNumberFormat="1" applyFont="1" applyFill="1" applyBorder="1" applyAlignment="1">
      <alignment horizontal="right" vertical="center"/>
    </xf>
    <xf numFmtId="187" fontId="2" fillId="3" borderId="43" xfId="0" applyNumberFormat="1" applyFont="1" applyFill="1" applyBorder="1" applyAlignment="1">
      <alignment horizontal="right" vertical="center"/>
    </xf>
    <xf numFmtId="0" fontId="7" fillId="0" borderId="38" xfId="0" applyFont="1" applyBorder="1" applyAlignment="1">
      <alignment horizontal="center" vertical="center"/>
    </xf>
    <xf numFmtId="0" fontId="7" fillId="0" borderId="37" xfId="0" applyFont="1" applyBorder="1" applyAlignment="1">
      <alignment horizontal="center" vertical="center"/>
    </xf>
    <xf numFmtId="186" fontId="2" fillId="3" borderId="37" xfId="0" applyNumberFormat="1" applyFont="1" applyFill="1" applyBorder="1" applyAlignment="1">
      <alignment horizontal="right" vertical="center"/>
    </xf>
    <xf numFmtId="186" fontId="2" fillId="3" borderId="39" xfId="0" applyNumberFormat="1" applyFont="1" applyFill="1" applyBorder="1" applyAlignment="1">
      <alignment horizontal="right" vertical="center"/>
    </xf>
    <xf numFmtId="183" fontId="2" fillId="3" borderId="1" xfId="0" applyNumberFormat="1" applyFont="1" applyFill="1" applyBorder="1" applyAlignment="1">
      <alignment horizontal="right" vertical="center"/>
    </xf>
    <xf numFmtId="183" fontId="2" fillId="3" borderId="41" xfId="0" applyNumberFormat="1" applyFont="1" applyFill="1" applyBorder="1" applyAlignment="1">
      <alignment horizontal="right" vertical="center"/>
    </xf>
    <xf numFmtId="0" fontId="2" fillId="0" borderId="14" xfId="0" applyFont="1" applyBorder="1" applyAlignment="1">
      <alignment horizontal="center" vertical="center" wrapText="1"/>
    </xf>
    <xf numFmtId="176" fontId="2" fillId="3" borderId="14" xfId="0" applyNumberFormat="1" applyFont="1" applyFill="1" applyBorder="1" applyAlignment="1">
      <alignment horizontal="right" vertical="center"/>
    </xf>
    <xf numFmtId="176" fontId="7" fillId="2" borderId="20" xfId="0" applyNumberFormat="1" applyFont="1" applyFill="1" applyBorder="1" applyAlignment="1" applyProtection="1">
      <alignment horizontal="right" vertical="center"/>
      <protection locked="0"/>
    </xf>
    <xf numFmtId="176" fontId="7" fillId="2" borderId="22" xfId="0" applyNumberFormat="1" applyFont="1" applyFill="1" applyBorder="1" applyAlignment="1" applyProtection="1">
      <alignment horizontal="right" vertical="center"/>
      <protection locked="0"/>
    </xf>
    <xf numFmtId="176" fontId="7" fillId="2" borderId="23" xfId="0" applyNumberFormat="1" applyFont="1" applyFill="1" applyBorder="1" applyAlignment="1" applyProtection="1">
      <alignment horizontal="right" vertical="center"/>
      <protection locked="0"/>
    </xf>
    <xf numFmtId="176" fontId="7" fillId="2" borderId="29" xfId="0" applyNumberFormat="1" applyFont="1" applyFill="1" applyBorder="1" applyAlignment="1" applyProtection="1">
      <alignment horizontal="right" vertical="center"/>
      <protection locked="0"/>
    </xf>
    <xf numFmtId="176" fontId="7" fillId="2" borderId="31" xfId="0" applyNumberFormat="1" applyFont="1" applyFill="1" applyBorder="1" applyAlignment="1" applyProtection="1">
      <alignment horizontal="right" vertical="center"/>
      <protection locked="0"/>
    </xf>
    <xf numFmtId="176" fontId="7" fillId="2" borderId="49" xfId="0" applyNumberFormat="1" applyFont="1" applyFill="1" applyBorder="1" applyAlignment="1" applyProtection="1">
      <alignment horizontal="right" vertical="center"/>
      <protection locked="0"/>
    </xf>
    <xf numFmtId="176" fontId="7" fillId="3" borderId="16" xfId="0" applyNumberFormat="1" applyFont="1" applyFill="1" applyBorder="1" applyAlignment="1">
      <alignment horizontal="right" vertical="center"/>
    </xf>
    <xf numFmtId="0" fontId="2" fillId="3" borderId="20" xfId="0" applyFont="1" applyFill="1" applyBorder="1" applyAlignment="1">
      <alignment horizontal="left" vertical="center"/>
    </xf>
    <xf numFmtId="0" fontId="2" fillId="3" borderId="22" xfId="0" applyFont="1" applyFill="1" applyBorder="1" applyAlignment="1">
      <alignment horizontal="left" vertical="center"/>
    </xf>
    <xf numFmtId="0" fontId="2" fillId="3" borderId="21"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29" xfId="0" applyFont="1" applyFill="1" applyBorder="1" applyAlignment="1">
      <alignment horizontal="left" vertical="center"/>
    </xf>
    <xf numFmtId="0" fontId="2" fillId="3" borderId="31" xfId="0" applyFont="1" applyFill="1" applyBorder="1" applyAlignment="1">
      <alignment horizontal="left" vertical="center"/>
    </xf>
    <xf numFmtId="0" fontId="2" fillId="3" borderId="30" xfId="0" applyFont="1" applyFill="1" applyBorder="1" applyAlignment="1">
      <alignment horizontal="left" vertical="center"/>
    </xf>
    <xf numFmtId="0" fontId="2" fillId="0" borderId="33" xfId="0" applyFont="1" applyBorder="1" applyAlignment="1">
      <alignment horizontal="center" vertical="center" wrapText="1"/>
    </xf>
    <xf numFmtId="0" fontId="2" fillId="0" borderId="47" xfId="0" applyFont="1" applyBorder="1" applyAlignment="1">
      <alignment horizontal="center" vertical="center" wrapText="1"/>
    </xf>
    <xf numFmtId="176" fontId="2" fillId="2" borderId="29" xfId="0" applyNumberFormat="1" applyFont="1" applyFill="1" applyBorder="1" applyAlignment="1" applyProtection="1">
      <alignment horizontal="right" vertical="center"/>
      <protection locked="0"/>
    </xf>
    <xf numFmtId="176" fontId="2" fillId="2" borderId="31" xfId="0" applyNumberFormat="1" applyFont="1" applyFill="1" applyBorder="1" applyAlignment="1" applyProtection="1">
      <alignment horizontal="right" vertical="center"/>
      <protection locked="0"/>
    </xf>
    <xf numFmtId="176" fontId="2" fillId="2" borderId="49" xfId="0" applyNumberFormat="1" applyFont="1" applyFill="1" applyBorder="1" applyAlignment="1" applyProtection="1">
      <alignment horizontal="right" vertical="center"/>
      <protection locked="0"/>
    </xf>
    <xf numFmtId="0" fontId="2" fillId="0" borderId="24" xfId="0" applyFont="1" applyBorder="1" applyAlignment="1">
      <alignment horizontal="center" vertical="center" wrapText="1"/>
    </xf>
    <xf numFmtId="0" fontId="2" fillId="0" borderId="4" xfId="0" applyFont="1" applyBorder="1" applyAlignment="1">
      <alignment horizontal="center" vertical="center" wrapText="1"/>
    </xf>
    <xf numFmtId="176" fontId="2" fillId="2" borderId="2" xfId="0" applyNumberFormat="1" applyFont="1" applyFill="1" applyBorder="1" applyAlignment="1" applyProtection="1">
      <alignment horizontal="right" vertical="center"/>
      <protection locked="0"/>
    </xf>
    <xf numFmtId="176" fontId="2" fillId="2" borderId="3" xfId="0" applyNumberFormat="1" applyFont="1" applyFill="1" applyBorder="1" applyAlignment="1" applyProtection="1">
      <alignment horizontal="right" vertical="center"/>
      <protection locked="0"/>
    </xf>
    <xf numFmtId="176" fontId="2" fillId="2" borderId="25" xfId="0" applyNumberFormat="1" applyFont="1" applyFill="1" applyBorder="1" applyAlignment="1" applyProtection="1">
      <alignment horizontal="right" vertical="center"/>
      <protection locked="0"/>
    </xf>
    <xf numFmtId="0" fontId="2" fillId="0" borderId="51" xfId="0" applyFont="1" applyBorder="1" applyAlignment="1">
      <alignment horizontal="center" vertical="center" wrapText="1"/>
    </xf>
    <xf numFmtId="0" fontId="2" fillId="0" borderId="53" xfId="0" applyFont="1" applyBorder="1" applyAlignment="1">
      <alignment horizontal="center" vertical="center" wrapText="1"/>
    </xf>
    <xf numFmtId="176" fontId="2" fillId="2" borderId="20" xfId="0" applyNumberFormat="1" applyFont="1" applyFill="1" applyBorder="1" applyAlignment="1" applyProtection="1">
      <alignment horizontal="right" vertical="center"/>
      <protection locked="0"/>
    </xf>
    <xf numFmtId="176" fontId="2" fillId="2" borderId="22" xfId="0" applyNumberFormat="1" applyFont="1" applyFill="1" applyBorder="1" applyAlignment="1" applyProtection="1">
      <alignment horizontal="right" vertical="center"/>
      <protection locked="0"/>
    </xf>
    <xf numFmtId="176" fontId="2" fillId="2" borderId="23" xfId="0" applyNumberFormat="1" applyFont="1" applyFill="1" applyBorder="1" applyAlignment="1" applyProtection="1">
      <alignment horizontal="right" vertical="center"/>
      <protection locked="0"/>
    </xf>
    <xf numFmtId="177" fontId="2" fillId="2" borderId="32" xfId="0" applyNumberFormat="1" applyFont="1" applyFill="1" applyBorder="1" applyAlignment="1" applyProtection="1">
      <alignment horizontal="left" vertical="center"/>
      <protection locked="0"/>
    </xf>
    <xf numFmtId="177" fontId="2" fillId="2" borderId="32" xfId="0" applyNumberFormat="1" applyFont="1" applyFill="1" applyBorder="1" applyAlignment="1" applyProtection="1">
      <alignment horizontal="right" vertical="center"/>
      <protection locked="0"/>
    </xf>
    <xf numFmtId="177" fontId="2" fillId="2" borderId="29" xfId="0" applyNumberFormat="1" applyFont="1" applyFill="1" applyBorder="1" applyAlignment="1" applyProtection="1">
      <alignment horizontal="right" vertical="center"/>
      <protection locked="0"/>
    </xf>
    <xf numFmtId="177" fontId="2" fillId="2" borderId="37" xfId="0" applyNumberFormat="1" applyFont="1" applyFill="1" applyBorder="1" applyAlignment="1" applyProtection="1">
      <alignment horizontal="left" vertical="center"/>
      <protection locked="0"/>
    </xf>
    <xf numFmtId="177" fontId="2" fillId="2" borderId="1" xfId="0" applyNumberFormat="1" applyFont="1" applyFill="1" applyBorder="1" applyAlignment="1" applyProtection="1">
      <alignment horizontal="left" vertical="center"/>
      <protection locked="0"/>
    </xf>
    <xf numFmtId="177" fontId="2" fillId="2" borderId="1" xfId="0" applyNumberFormat="1" applyFont="1" applyFill="1" applyBorder="1" applyAlignment="1" applyProtection="1">
      <alignment horizontal="right" vertical="center"/>
      <protection locked="0"/>
    </xf>
    <xf numFmtId="177" fontId="2" fillId="2" borderId="2" xfId="0" applyNumberFormat="1" applyFont="1" applyFill="1" applyBorder="1" applyAlignment="1" applyProtection="1">
      <alignment horizontal="right" vertical="center"/>
      <protection locked="0"/>
    </xf>
    <xf numFmtId="0" fontId="2" fillId="2" borderId="29" xfId="0" applyFont="1" applyFill="1" applyBorder="1" applyAlignment="1" applyProtection="1">
      <alignment horizontal="left" vertical="center"/>
      <protection locked="0"/>
    </xf>
    <xf numFmtId="0" fontId="2" fillId="2" borderId="31" xfId="0" applyFont="1" applyFill="1" applyBorder="1" applyAlignment="1" applyProtection="1">
      <alignment horizontal="left" vertical="center"/>
      <protection locked="0"/>
    </xf>
    <xf numFmtId="0" fontId="2" fillId="2" borderId="30" xfId="0" applyFont="1" applyFill="1" applyBorder="1" applyAlignment="1" applyProtection="1">
      <alignment horizontal="left" vertical="center"/>
      <protection locked="0"/>
    </xf>
    <xf numFmtId="0" fontId="2" fillId="2" borderId="20"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2" fillId="2" borderId="21" xfId="0" applyFont="1" applyFill="1" applyBorder="1" applyAlignment="1" applyProtection="1">
      <alignment horizontal="left" vertical="center"/>
      <protection locked="0"/>
    </xf>
    <xf numFmtId="0" fontId="2" fillId="2" borderId="37" xfId="0" applyFont="1" applyFill="1" applyBorder="1" applyAlignment="1" applyProtection="1">
      <alignment horizontal="right" vertical="center"/>
      <protection locked="0"/>
    </xf>
    <xf numFmtId="0" fontId="2" fillId="2" borderId="39" xfId="0" applyFont="1" applyFill="1" applyBorder="1" applyAlignment="1" applyProtection="1">
      <alignment horizontal="right" vertical="center"/>
      <protection locked="0"/>
    </xf>
    <xf numFmtId="0" fontId="2" fillId="2" borderId="32"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2" fillId="2" borderId="41" xfId="0" applyFont="1" applyFill="1" applyBorder="1" applyAlignment="1" applyProtection="1">
      <alignment horizontal="right" vertical="center"/>
      <protection locked="0"/>
    </xf>
    <xf numFmtId="177" fontId="2" fillId="2" borderId="29" xfId="0" applyNumberFormat="1" applyFont="1" applyFill="1" applyBorder="1" applyAlignment="1" applyProtection="1">
      <alignment horizontal="left" vertical="center"/>
      <protection locked="0"/>
    </xf>
    <xf numFmtId="177" fontId="2" fillId="2" borderId="31" xfId="0" applyNumberFormat="1" applyFont="1" applyFill="1" applyBorder="1" applyAlignment="1" applyProtection="1">
      <alignment horizontal="left" vertical="center"/>
      <protection locked="0"/>
    </xf>
    <xf numFmtId="177" fontId="2" fillId="2" borderId="30" xfId="0" applyNumberFormat="1" applyFont="1" applyFill="1" applyBorder="1" applyAlignment="1" applyProtection="1">
      <alignment horizontal="left" vertical="center"/>
      <protection locked="0"/>
    </xf>
    <xf numFmtId="0" fontId="2" fillId="2" borderId="43" xfId="0" applyFont="1" applyFill="1" applyBorder="1" applyAlignment="1" applyProtection="1">
      <alignment horizontal="right" vertical="center"/>
      <protection locked="0"/>
    </xf>
    <xf numFmtId="177" fontId="2" fillId="2" borderId="20" xfId="0" applyNumberFormat="1" applyFont="1" applyFill="1" applyBorder="1" applyAlignment="1" applyProtection="1">
      <alignment horizontal="left" vertical="center"/>
      <protection locked="0"/>
    </xf>
    <xf numFmtId="177" fontId="2" fillId="2" borderId="22" xfId="0" applyNumberFormat="1" applyFont="1" applyFill="1" applyBorder="1" applyAlignment="1" applyProtection="1">
      <alignment horizontal="left" vertical="center"/>
      <protection locked="0"/>
    </xf>
    <xf numFmtId="177" fontId="2" fillId="2" borderId="21" xfId="0" applyNumberFormat="1" applyFont="1" applyFill="1" applyBorder="1" applyAlignment="1" applyProtection="1">
      <alignment horizontal="left" vertical="center"/>
      <protection locked="0"/>
    </xf>
    <xf numFmtId="177" fontId="2" fillId="2" borderId="2" xfId="0" applyNumberFormat="1" applyFont="1" applyFill="1" applyBorder="1" applyAlignment="1" applyProtection="1">
      <alignment horizontal="left" vertical="center"/>
      <protection locked="0"/>
    </xf>
    <xf numFmtId="177" fontId="2" fillId="2" borderId="3" xfId="0" applyNumberFormat="1" applyFont="1" applyFill="1" applyBorder="1" applyAlignment="1" applyProtection="1">
      <alignment horizontal="left" vertical="center"/>
      <protection locked="0"/>
    </xf>
    <xf numFmtId="177" fontId="2" fillId="2" borderId="4" xfId="0" applyNumberFormat="1" applyFont="1" applyFill="1" applyBorder="1" applyAlignment="1" applyProtection="1">
      <alignment horizontal="left" vertical="center"/>
      <protection locked="0"/>
    </xf>
    <xf numFmtId="0" fontId="2" fillId="0" borderId="87" xfId="0" applyFont="1" applyBorder="1" applyAlignment="1">
      <alignment horizontal="center" vertical="center"/>
    </xf>
    <xf numFmtId="177" fontId="2" fillId="2" borderId="37" xfId="0" applyNumberFormat="1" applyFont="1" applyFill="1" applyBorder="1" applyAlignment="1" applyProtection="1">
      <alignment horizontal="right" vertical="center"/>
      <protection locked="0"/>
    </xf>
    <xf numFmtId="177" fontId="2" fillId="2" borderId="20" xfId="0" applyNumberFormat="1" applyFont="1" applyFill="1" applyBorder="1" applyAlignment="1" applyProtection="1">
      <alignment horizontal="right" vertical="center"/>
      <protection locked="0"/>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3" fillId="0" borderId="61" xfId="0" applyFont="1" applyBorder="1" applyAlignment="1">
      <alignment horizontal="center" vertical="center"/>
    </xf>
    <xf numFmtId="188" fontId="3" fillId="0" borderId="66" xfId="0" applyNumberFormat="1" applyFont="1" applyBorder="1" applyAlignment="1">
      <alignment horizontal="right" vertical="center"/>
    </xf>
    <xf numFmtId="188" fontId="3" fillId="0" borderId="67" xfId="0" applyNumberFormat="1" applyFont="1" applyBorder="1" applyAlignment="1">
      <alignment horizontal="right" vertical="center"/>
    </xf>
    <xf numFmtId="188" fontId="3" fillId="0" borderId="68" xfId="0" applyNumberFormat="1" applyFont="1" applyBorder="1" applyAlignment="1">
      <alignment horizontal="right" vertical="center"/>
    </xf>
    <xf numFmtId="0" fontId="3" fillId="0" borderId="62" xfId="0" applyFont="1" applyBorder="1" applyAlignment="1">
      <alignment horizontal="center" vertical="center"/>
    </xf>
    <xf numFmtId="188" fontId="3" fillId="0" borderId="69" xfId="0" applyNumberFormat="1" applyFont="1" applyBorder="1" applyAlignment="1">
      <alignment horizontal="right" vertical="center"/>
    </xf>
    <xf numFmtId="188" fontId="3" fillId="0" borderId="70" xfId="0" applyNumberFormat="1" applyFont="1" applyBorder="1" applyAlignment="1">
      <alignment horizontal="right" vertical="center"/>
    </xf>
    <xf numFmtId="188" fontId="3" fillId="0" borderId="71" xfId="0" applyNumberFormat="1" applyFont="1" applyBorder="1" applyAlignment="1">
      <alignment horizontal="right" vertical="center"/>
    </xf>
    <xf numFmtId="188" fontId="3" fillId="0" borderId="63" xfId="0" applyNumberFormat="1" applyFont="1" applyBorder="1" applyAlignment="1">
      <alignment horizontal="right" vertical="center"/>
    </xf>
    <xf numFmtId="188" fontId="3" fillId="0" borderId="64" xfId="0" applyNumberFormat="1" applyFont="1" applyBorder="1" applyAlignment="1">
      <alignment horizontal="right" vertical="center"/>
    </xf>
    <xf numFmtId="188" fontId="3" fillId="0" borderId="65" xfId="0" applyNumberFormat="1" applyFont="1" applyBorder="1" applyAlignment="1">
      <alignment horizontal="right" vertical="center"/>
    </xf>
    <xf numFmtId="188" fontId="3" fillId="0" borderId="73" xfId="0" applyNumberFormat="1" applyFont="1" applyBorder="1" applyAlignment="1">
      <alignment horizontal="right" vertical="center"/>
    </xf>
    <xf numFmtId="188" fontId="3" fillId="0" borderId="74" xfId="0" applyNumberFormat="1" applyFont="1" applyBorder="1" applyAlignment="1">
      <alignment horizontal="right" vertical="center"/>
    </xf>
    <xf numFmtId="188" fontId="3" fillId="0" borderId="75" xfId="0" applyNumberFormat="1" applyFont="1" applyBorder="1" applyAlignment="1">
      <alignment horizontal="right" vertical="center"/>
    </xf>
    <xf numFmtId="0" fontId="3" fillId="0" borderId="72" xfId="0" applyFont="1" applyBorder="1" applyAlignment="1">
      <alignment horizontal="center" vertical="center"/>
    </xf>
    <xf numFmtId="0" fontId="3" fillId="0" borderId="60" xfId="0" applyFont="1" applyBorder="1" applyAlignment="1">
      <alignment horizontal="center" vertical="center"/>
    </xf>
    <xf numFmtId="0" fontId="2" fillId="0" borderId="42" xfId="0" applyFont="1" applyBorder="1" applyAlignment="1">
      <alignment horizontal="left" vertical="center"/>
    </xf>
    <xf numFmtId="0" fontId="2" fillId="0" borderId="32" xfId="0" applyFont="1" applyBorder="1" applyAlignment="1">
      <alignment horizontal="left" vertical="center"/>
    </xf>
    <xf numFmtId="180" fontId="2" fillId="3" borderId="32" xfId="0" applyNumberFormat="1" applyFont="1" applyFill="1" applyBorder="1" applyAlignment="1">
      <alignment horizontal="right" vertical="center"/>
    </xf>
    <xf numFmtId="180" fontId="2" fillId="3" borderId="43" xfId="0" applyNumberFormat="1" applyFont="1" applyFill="1" applyBorder="1" applyAlignment="1">
      <alignment horizontal="right" vertical="center"/>
    </xf>
    <xf numFmtId="0" fontId="2" fillId="0" borderId="38" xfId="0" applyFont="1" applyBorder="1" applyAlignment="1">
      <alignment horizontal="left" vertical="center"/>
    </xf>
    <xf numFmtId="0" fontId="2" fillId="0" borderId="37" xfId="0" applyFont="1" applyBorder="1" applyAlignment="1">
      <alignment horizontal="left" vertical="center"/>
    </xf>
    <xf numFmtId="0" fontId="2" fillId="0" borderId="40" xfId="0" applyFont="1" applyBorder="1" applyAlignment="1">
      <alignment horizontal="left" vertical="center"/>
    </xf>
    <xf numFmtId="0" fontId="2" fillId="0" borderId="1" xfId="0" applyFont="1" applyBorder="1" applyAlignment="1">
      <alignment horizontal="left" vertical="center"/>
    </xf>
    <xf numFmtId="180" fontId="2" fillId="3" borderId="37" xfId="0" applyNumberFormat="1" applyFont="1" applyFill="1" applyBorder="1" applyAlignment="1">
      <alignment horizontal="right" vertical="center"/>
    </xf>
    <xf numFmtId="180" fontId="2" fillId="3" borderId="39" xfId="0" applyNumberFormat="1" applyFont="1" applyFill="1" applyBorder="1" applyAlignment="1">
      <alignment horizontal="right" vertical="center"/>
    </xf>
    <xf numFmtId="180" fontId="2" fillId="2" borderId="1" xfId="0" applyNumberFormat="1" applyFont="1" applyFill="1" applyBorder="1" applyAlignment="1" applyProtection="1">
      <alignment horizontal="right" vertical="center"/>
      <protection locked="0"/>
    </xf>
    <xf numFmtId="180" fontId="2" fillId="2" borderId="41" xfId="0" applyNumberFormat="1" applyFont="1" applyFill="1" applyBorder="1" applyAlignment="1" applyProtection="1">
      <alignment horizontal="right" vertical="center"/>
      <protection locked="0"/>
    </xf>
    <xf numFmtId="0" fontId="2" fillId="2" borderId="0" xfId="0" applyFont="1" applyFill="1" applyAlignment="1" applyProtection="1">
      <alignment horizontal="left" vertical="center"/>
      <protection locked="0"/>
    </xf>
    <xf numFmtId="180" fontId="2" fillId="3" borderId="40" xfId="0" applyNumberFormat="1" applyFont="1" applyFill="1" applyBorder="1" applyAlignment="1">
      <alignment horizontal="right" vertical="center"/>
    </xf>
    <xf numFmtId="180" fontId="2" fillId="3" borderId="1" xfId="0" applyNumberFormat="1" applyFont="1" applyFill="1" applyBorder="1" applyAlignment="1">
      <alignment horizontal="right" vertical="center"/>
    </xf>
    <xf numFmtId="180" fontId="2" fillId="3" borderId="41" xfId="0" applyNumberFormat="1" applyFont="1" applyFill="1" applyBorder="1" applyAlignment="1">
      <alignment horizontal="right" vertical="center"/>
    </xf>
    <xf numFmtId="0" fontId="7" fillId="0" borderId="0" xfId="0" applyFont="1" applyAlignment="1">
      <alignment horizontal="left" vertical="center"/>
    </xf>
    <xf numFmtId="180" fontId="2" fillId="2" borderId="38" xfId="0" applyNumberFormat="1" applyFont="1" applyFill="1" applyBorder="1" applyAlignment="1" applyProtection="1">
      <alignment horizontal="right" vertical="center"/>
      <protection locked="0"/>
    </xf>
    <xf numFmtId="180" fontId="2" fillId="2" borderId="37" xfId="0" applyNumberFormat="1" applyFont="1" applyFill="1" applyBorder="1" applyAlignment="1" applyProtection="1">
      <alignment horizontal="right" vertical="center"/>
      <protection locked="0"/>
    </xf>
    <xf numFmtId="180" fontId="2" fillId="2" borderId="39" xfId="0" applyNumberFormat="1" applyFont="1" applyFill="1" applyBorder="1" applyAlignment="1" applyProtection="1">
      <alignment horizontal="right" vertical="center"/>
      <protection locked="0"/>
    </xf>
    <xf numFmtId="180" fontId="2" fillId="2" borderId="42" xfId="0" applyNumberFormat="1" applyFont="1" applyFill="1" applyBorder="1" applyAlignment="1" applyProtection="1">
      <alignment horizontal="right" vertical="center"/>
      <protection locked="0"/>
    </xf>
    <xf numFmtId="180" fontId="2" fillId="2" borderId="32" xfId="0" applyNumberFormat="1" applyFont="1" applyFill="1" applyBorder="1" applyAlignment="1" applyProtection="1">
      <alignment horizontal="right" vertical="center"/>
      <protection locked="0"/>
    </xf>
    <xf numFmtId="180" fontId="2" fillId="2" borderId="43" xfId="0" applyNumberFormat="1" applyFont="1" applyFill="1" applyBorder="1" applyAlignment="1" applyProtection="1">
      <alignment horizontal="right" vertical="center"/>
      <protection locked="0"/>
    </xf>
    <xf numFmtId="0" fontId="2" fillId="0" borderId="24" xfId="0" applyFont="1" applyBorder="1" applyAlignment="1">
      <alignment horizontal="left" vertical="center"/>
    </xf>
    <xf numFmtId="180" fontId="2" fillId="3" borderId="42" xfId="0" applyNumberFormat="1" applyFont="1" applyFill="1" applyBorder="1" applyAlignment="1">
      <alignment horizontal="right" vertical="center"/>
    </xf>
    <xf numFmtId="180" fontId="2" fillId="3" borderId="38" xfId="0" applyNumberFormat="1" applyFont="1" applyFill="1" applyBorder="1" applyAlignment="1">
      <alignment horizontal="right" vertical="center"/>
    </xf>
    <xf numFmtId="181" fontId="2" fillId="2" borderId="40" xfId="0" applyNumberFormat="1" applyFont="1" applyFill="1" applyBorder="1" applyAlignment="1" applyProtection="1">
      <alignment horizontal="right" vertical="center"/>
      <protection locked="0"/>
    </xf>
    <xf numFmtId="181" fontId="2" fillId="2" borderId="1" xfId="0" applyNumberFormat="1" applyFont="1" applyFill="1" applyBorder="1" applyAlignment="1" applyProtection="1">
      <alignment horizontal="right" vertical="center"/>
      <protection locked="0"/>
    </xf>
    <xf numFmtId="181" fontId="2" fillId="2" borderId="41" xfId="0" applyNumberFormat="1" applyFont="1" applyFill="1" applyBorder="1" applyAlignment="1" applyProtection="1">
      <alignment horizontal="right" vertical="center"/>
      <protection locked="0"/>
    </xf>
    <xf numFmtId="0" fontId="2" fillId="0" borderId="19" xfId="0" applyFont="1" applyBorder="1" applyAlignment="1">
      <alignment horizontal="left" vertical="center"/>
    </xf>
    <xf numFmtId="0" fontId="2" fillId="0" borderId="22" xfId="0" applyFont="1" applyBorder="1" applyAlignment="1">
      <alignment horizontal="left" vertical="center"/>
    </xf>
    <xf numFmtId="0" fontId="7" fillId="0" borderId="19" xfId="0" applyFont="1" applyBorder="1" applyAlignment="1">
      <alignment horizontal="left" vertical="center"/>
    </xf>
    <xf numFmtId="0" fontId="7" fillId="0" borderId="22" xfId="0" applyFont="1" applyBorder="1" applyAlignment="1">
      <alignment horizontal="left" vertical="center"/>
    </xf>
    <xf numFmtId="0" fontId="2" fillId="0" borderId="26" xfId="0" applyFont="1" applyBorder="1" applyAlignment="1">
      <alignment horizontal="center" vertical="center"/>
    </xf>
    <xf numFmtId="180" fontId="2" fillId="3" borderId="6" xfId="0" applyNumberFormat="1" applyFont="1" applyFill="1" applyBorder="1" applyAlignment="1">
      <alignment horizontal="right" vertical="center"/>
    </xf>
    <xf numFmtId="180" fontId="2" fillId="3" borderId="45" xfId="0" applyNumberFormat="1" applyFont="1" applyFill="1" applyBorder="1" applyAlignment="1">
      <alignment horizontal="right" vertical="center"/>
    </xf>
    <xf numFmtId="0" fontId="2" fillId="0" borderId="39" xfId="0" applyFont="1" applyBorder="1" applyAlignment="1">
      <alignment horizontal="center" vertical="center"/>
    </xf>
    <xf numFmtId="185" fontId="2" fillId="3" borderId="32" xfId="0" applyNumberFormat="1" applyFont="1" applyFill="1" applyBorder="1" applyAlignment="1">
      <alignment horizontal="right" vertical="center"/>
    </xf>
    <xf numFmtId="185" fontId="2" fillId="3" borderId="43" xfId="0" applyNumberFormat="1" applyFont="1" applyFill="1" applyBorder="1" applyAlignment="1">
      <alignment horizontal="right" vertical="center"/>
    </xf>
    <xf numFmtId="0" fontId="2" fillId="0" borderId="25" xfId="0" applyFont="1" applyBorder="1" applyAlignment="1">
      <alignment horizontal="center" vertical="center"/>
    </xf>
    <xf numFmtId="0" fontId="2" fillId="2" borderId="1" xfId="0" applyFont="1" applyFill="1" applyBorder="1" applyAlignment="1" applyProtection="1">
      <alignment horizontal="left" vertical="center"/>
      <protection locked="0"/>
    </xf>
    <xf numFmtId="0" fontId="2" fillId="2" borderId="41"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2" fillId="2" borderId="37" xfId="0" applyFont="1" applyFill="1" applyBorder="1" applyAlignment="1" applyProtection="1">
      <alignment horizontal="left" vertical="center"/>
      <protection locked="0"/>
    </xf>
    <xf numFmtId="0" fontId="2" fillId="2" borderId="39" xfId="0" applyFont="1" applyFill="1" applyBorder="1" applyAlignment="1" applyProtection="1">
      <alignment horizontal="left" vertical="center"/>
      <protection locked="0"/>
    </xf>
    <xf numFmtId="0" fontId="2" fillId="0" borderId="27" xfId="0" applyFont="1" applyBorder="1" applyAlignment="1">
      <alignment horizontal="left" vertical="center"/>
    </xf>
    <xf numFmtId="0" fontId="2" fillId="0" borderId="44" xfId="0" applyFont="1" applyBorder="1" applyAlignment="1">
      <alignment horizontal="left" vertical="center"/>
    </xf>
    <xf numFmtId="0" fontId="2" fillId="0" borderId="6" xfId="0" applyFont="1" applyBorder="1" applyAlignment="1">
      <alignment horizontal="left" vertical="center"/>
    </xf>
    <xf numFmtId="0" fontId="2" fillId="0" borderId="27"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177" fontId="2" fillId="2" borderId="1" xfId="0" applyNumberFormat="1" applyFont="1" applyFill="1" applyBorder="1" applyAlignment="1" applyProtection="1">
      <alignment horizontal="center" vertical="center"/>
      <protection locked="0"/>
    </xf>
    <xf numFmtId="183" fontId="2" fillId="2" borderId="1" xfId="0" applyNumberFormat="1" applyFont="1" applyFill="1" applyBorder="1" applyAlignment="1" applyProtection="1">
      <alignment horizontal="right" vertical="center"/>
      <protection locked="0"/>
    </xf>
    <xf numFmtId="0" fontId="2" fillId="2" borderId="40" xfId="0" applyFont="1" applyFill="1" applyBorder="1" applyAlignment="1" applyProtection="1">
      <alignment horizontal="left" vertical="center"/>
      <protection locked="0"/>
    </xf>
    <xf numFmtId="183" fontId="2" fillId="3" borderId="34" xfId="0" applyNumberFormat="1" applyFont="1" applyFill="1" applyBorder="1" applyAlignment="1">
      <alignment horizontal="right" vertical="center"/>
    </xf>
    <xf numFmtId="183" fontId="2" fillId="3" borderId="28" xfId="0" applyNumberFormat="1" applyFont="1" applyFill="1" applyBorder="1" applyAlignment="1">
      <alignment horizontal="right" vertical="center"/>
    </xf>
    <xf numFmtId="183" fontId="2" fillId="3" borderId="32" xfId="0" applyNumberFormat="1" applyFont="1" applyFill="1" applyBorder="1" applyAlignment="1">
      <alignment horizontal="right" vertical="center"/>
    </xf>
    <xf numFmtId="183" fontId="2" fillId="3" borderId="43" xfId="0" applyNumberFormat="1" applyFont="1" applyFill="1" applyBorder="1" applyAlignment="1">
      <alignment horizontal="right" vertical="center"/>
    </xf>
    <xf numFmtId="0" fontId="2" fillId="2" borderId="42" xfId="0" applyFont="1" applyFill="1" applyBorder="1" applyAlignment="1" applyProtection="1">
      <alignment horizontal="left" vertical="center"/>
      <protection locked="0"/>
    </xf>
    <xf numFmtId="177" fontId="2" fillId="2" borderId="32" xfId="0" applyNumberFormat="1" applyFont="1" applyFill="1" applyBorder="1" applyAlignment="1" applyProtection="1">
      <alignment horizontal="center" vertical="center"/>
      <protection locked="0"/>
    </xf>
    <xf numFmtId="183" fontId="2" fillId="2" borderId="32" xfId="0" applyNumberFormat="1" applyFont="1" applyFill="1" applyBorder="1" applyAlignment="1" applyProtection="1">
      <alignment horizontal="right" vertical="center"/>
      <protection locked="0"/>
    </xf>
    <xf numFmtId="177" fontId="2" fillId="2" borderId="37" xfId="0" applyNumberFormat="1" applyFont="1" applyFill="1" applyBorder="1" applyAlignment="1" applyProtection="1">
      <alignment horizontal="center" vertical="center"/>
      <protection locked="0"/>
    </xf>
    <xf numFmtId="183" fontId="2" fillId="2" borderId="37" xfId="0" applyNumberFormat="1" applyFont="1" applyFill="1" applyBorder="1" applyAlignment="1" applyProtection="1">
      <alignment horizontal="right" vertical="center"/>
      <protection locked="0"/>
    </xf>
    <xf numFmtId="183" fontId="2" fillId="3" borderId="37" xfId="0" applyNumberFormat="1" applyFont="1" applyFill="1" applyBorder="1" applyAlignment="1">
      <alignment horizontal="right" vertical="center"/>
    </xf>
    <xf numFmtId="183" fontId="2" fillId="3" borderId="39" xfId="0" applyNumberFormat="1" applyFont="1" applyFill="1" applyBorder="1" applyAlignment="1">
      <alignment horizontal="right" vertical="center"/>
    </xf>
    <xf numFmtId="0" fontId="2" fillId="3" borderId="0" xfId="0" applyFont="1" applyFill="1" applyAlignment="1">
      <alignment horizontal="right" vertical="center"/>
    </xf>
    <xf numFmtId="0" fontId="2" fillId="2" borderId="38" xfId="0" applyFont="1" applyFill="1" applyBorder="1" applyAlignment="1" applyProtection="1">
      <alignment horizontal="left" vertical="center"/>
      <protection locked="0"/>
    </xf>
    <xf numFmtId="180" fontId="2" fillId="3" borderId="34" xfId="0" applyNumberFormat="1" applyFont="1" applyFill="1" applyBorder="1" applyAlignment="1">
      <alignment horizontal="right" vertical="center"/>
    </xf>
    <xf numFmtId="180" fontId="2" fillId="3" borderId="28" xfId="0" applyNumberFormat="1" applyFont="1" applyFill="1" applyBorder="1" applyAlignment="1">
      <alignment horizontal="right" vertical="center"/>
    </xf>
    <xf numFmtId="180" fontId="2" fillId="3" borderId="46" xfId="0" applyNumberFormat="1" applyFont="1" applyFill="1" applyBorder="1" applyAlignment="1">
      <alignment horizontal="right" vertical="center"/>
    </xf>
    <xf numFmtId="0" fontId="2" fillId="2" borderId="0" xfId="0" applyFont="1" applyFill="1" applyAlignment="1" applyProtection="1">
      <alignment horizontal="center" vertical="center"/>
      <protection locked="0"/>
    </xf>
    <xf numFmtId="0" fontId="2" fillId="2" borderId="0" xfId="0" applyFont="1" applyFill="1" applyAlignment="1" applyProtection="1">
      <alignment horizontal="right" vertical="center"/>
      <protection locked="0"/>
    </xf>
  </cellXfs>
  <cellStyles count="1">
    <cellStyle name="標準" xfId="0" builtinId="0"/>
  </cellStyles>
  <dxfs count="11">
    <dxf>
      <font>
        <color theme="9" tint="0.79998168889431442"/>
      </font>
    </dxf>
    <dxf>
      <font>
        <color theme="9" tint="0.79998168889431442"/>
      </font>
    </dxf>
    <dxf>
      <font>
        <color rgb="FF9C0006"/>
      </font>
      <fill>
        <patternFill>
          <bgColor rgb="FFFFC7CE"/>
        </patternFill>
      </fill>
    </dxf>
    <dxf>
      <font>
        <b/>
        <i val="0"/>
        <color rgb="FF9C0006"/>
      </font>
      <fill>
        <patternFill>
          <bgColor rgb="FFFFC7CE"/>
        </patternFill>
      </fill>
    </dxf>
    <dxf>
      <font>
        <b/>
        <i val="0"/>
        <color rgb="FF006600"/>
      </font>
      <fill>
        <patternFill>
          <bgColor rgb="FFCCFFCC"/>
        </patternFill>
      </fill>
    </dxf>
    <dxf>
      <font>
        <b/>
        <i val="0"/>
        <color rgb="FF9C0006"/>
      </font>
      <fill>
        <patternFill>
          <bgColor rgb="FFFFC7CE"/>
        </patternFill>
      </fill>
    </dxf>
    <dxf>
      <font>
        <color rgb="FF006600"/>
      </font>
      <fill>
        <patternFill>
          <bgColor rgb="FFCCFFCC"/>
        </patternFill>
      </fill>
    </dxf>
    <dxf>
      <fill>
        <patternFill>
          <bgColor rgb="FFCCFFCC"/>
        </patternFill>
      </fill>
    </dxf>
    <dxf>
      <fill>
        <patternFill>
          <bgColor theme="7" tint="0.79998168889431442"/>
        </patternFill>
      </fill>
    </dxf>
    <dxf>
      <font>
        <color theme="9" tint="0.79998168889431442"/>
      </font>
      <fill>
        <patternFill>
          <bgColor theme="9" tint="0.79998168889431442"/>
        </patternFill>
      </fill>
    </dxf>
    <dxf>
      <font>
        <color theme="9" tint="0.79998168889431442"/>
      </font>
      <fill>
        <patternFill>
          <fgColor theme="9" tint="0.79998168889431442"/>
        </patternFill>
      </fill>
    </dxf>
  </dxfs>
  <tableStyles count="0" defaultTableStyle="TableStyleMedium2" defaultPivotStyle="PivotStyleLight16"/>
  <colors>
    <mruColors>
      <color rgb="FFCCFFCC"/>
      <color rgb="FF006600"/>
      <color rgb="FFFFD5E6"/>
      <color rgb="FFE5FFE5"/>
      <color rgb="FFE1FFE1"/>
      <color rgb="FFDDFFDD"/>
      <color rgb="FFFFB7D4"/>
      <color rgb="FFFFE5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123825</xdr:rowOff>
    </xdr:from>
    <xdr:to>
      <xdr:col>1</xdr:col>
      <xdr:colOff>834831</xdr:colOff>
      <xdr:row>3</xdr:row>
      <xdr:rowOff>88446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4775" y="352425"/>
          <a:ext cx="1903536" cy="421821"/>
          <a:chOff x="5164840" y="3136927"/>
          <a:chExt cx="1387713" cy="440871"/>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214257" y="3186792"/>
            <a:ext cx="344261"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164840" y="3136927"/>
            <a:ext cx="1316329" cy="440871"/>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494564" y="3137806"/>
            <a:ext cx="821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221061" y="3382733"/>
            <a:ext cx="344261"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501368" y="3333747"/>
            <a:ext cx="105118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112059</xdr:colOff>
      <xdr:row>9</xdr:row>
      <xdr:rowOff>78441</xdr:rowOff>
    </xdr:from>
    <xdr:to>
      <xdr:col>33</xdr:col>
      <xdr:colOff>89647</xdr:colOff>
      <xdr:row>14</xdr:row>
      <xdr:rowOff>89647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672853" y="1826559"/>
          <a:ext cx="1994647" cy="874059"/>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185057</xdr:colOff>
      <xdr:row>17</xdr:row>
      <xdr:rowOff>26334</xdr:rowOff>
    </xdr:from>
    <xdr:to>
      <xdr:col>32</xdr:col>
      <xdr:colOff>184410</xdr:colOff>
      <xdr:row>19</xdr:row>
      <xdr:rowOff>10886</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5043928" y="3074334"/>
          <a:ext cx="1379917" cy="558293"/>
          <a:chOff x="5143500" y="3106991"/>
          <a:chExt cx="1409053" cy="556052"/>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214257" y="3186792"/>
            <a:ext cx="344261"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5143500" y="3106991"/>
            <a:ext cx="1382486" cy="556052"/>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494564" y="3137806"/>
            <a:ext cx="821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221061" y="3442606"/>
            <a:ext cx="344261"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01368" y="3393620"/>
            <a:ext cx="105118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twoCellAnchor>
    <xdr:from>
      <xdr:col>35</xdr:col>
      <xdr:colOff>163285</xdr:colOff>
      <xdr:row>23</xdr:row>
      <xdr:rowOff>81643</xdr:rowOff>
    </xdr:from>
    <xdr:to>
      <xdr:col>42</xdr:col>
      <xdr:colOff>530678</xdr:colOff>
      <xdr:row>27</xdr:row>
      <xdr:rowOff>326572</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143749" y="4585607"/>
          <a:ext cx="6082393" cy="1006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こちらの表紙シートでは、特定建築主名・特定建築物名などを記載してください。</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その他のセルは、シート①～⑦で入力した内容が自動で転記されます。</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該当する全てのシートを入力後、こちらの表紙シートに戻って内容をご確認ください。</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75697</xdr:colOff>
      <xdr:row>4</xdr:row>
      <xdr:rowOff>74195</xdr:rowOff>
    </xdr:from>
    <xdr:to>
      <xdr:col>33</xdr:col>
      <xdr:colOff>23417</xdr:colOff>
      <xdr:row>6</xdr:row>
      <xdr:rowOff>85224</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3999997" y="855245"/>
          <a:ext cx="2548045" cy="296779"/>
          <a:chOff x="3620000" y="901366"/>
          <a:chExt cx="2554562" cy="29677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691891" y="981167"/>
            <a:ext cx="349773"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620000" y="901366"/>
            <a:ext cx="2501065" cy="296779"/>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976686" y="932181"/>
            <a:ext cx="83439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821752" y="986323"/>
            <a:ext cx="349773"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106547" y="937337"/>
            <a:ext cx="10680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133349</xdr:colOff>
      <xdr:row>2</xdr:row>
      <xdr:rowOff>133350</xdr:rowOff>
    </xdr:from>
    <xdr:to>
      <xdr:col>47</xdr:col>
      <xdr:colOff>19050</xdr:colOff>
      <xdr:row>8</xdr:row>
      <xdr:rowOff>142875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781799" y="542925"/>
          <a:ext cx="3095626"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オフサイト設置の一つである</a:t>
          </a:r>
          <a:endParaRPr kumimoji="1" lang="en-US" altLang="ja-JP" sz="1100" b="1"/>
        </a:p>
        <a:p>
          <a:r>
            <a:rPr kumimoji="1" lang="ja-JP" altLang="en-US" sz="1100" b="1"/>
            <a:t>「市内既存建築物への設置」及び</a:t>
          </a:r>
          <a:endParaRPr kumimoji="1" lang="en-US" altLang="ja-JP" sz="1100" b="1"/>
        </a:p>
        <a:p>
          <a:r>
            <a:rPr kumimoji="1" lang="ja-JP" altLang="en-US" sz="1100" b="1"/>
            <a:t>「特定開発事業区域への設置」については、</a:t>
          </a:r>
          <a:endParaRPr kumimoji="1" lang="en-US" altLang="ja-JP" sz="1100" b="1"/>
        </a:p>
        <a:p>
          <a:r>
            <a:rPr kumimoji="1" lang="ja-JP" altLang="en-US" sz="1100" b="1"/>
            <a:t>こちらの</a:t>
          </a:r>
          <a:r>
            <a:rPr kumimoji="1" lang="en-US" altLang="ja-JP" sz="1100" b="1"/>
            <a:t>『</a:t>
          </a:r>
          <a:r>
            <a:rPr kumimoji="1" lang="ja-JP" altLang="en-US" sz="1100" b="1"/>
            <a:t>算定シート②</a:t>
          </a:r>
          <a:r>
            <a:rPr kumimoji="1" lang="en-US" altLang="ja-JP" sz="1100" b="1"/>
            <a:t>』</a:t>
          </a:r>
          <a:r>
            <a:rPr kumimoji="1" lang="ja-JP" altLang="en-US" sz="1100" b="1"/>
            <a:t>へご記入ください。</a:t>
          </a:r>
        </a:p>
      </xdr:txBody>
    </xdr:sp>
    <xdr:clientData/>
  </xdr:twoCellAnchor>
  <xdr:twoCellAnchor>
    <xdr:from>
      <xdr:col>25</xdr:col>
      <xdr:colOff>123825</xdr:colOff>
      <xdr:row>4</xdr:row>
      <xdr:rowOff>142875</xdr:rowOff>
    </xdr:from>
    <xdr:to>
      <xdr:col>32</xdr:col>
      <xdr:colOff>151753</xdr:colOff>
      <xdr:row>8</xdr:row>
      <xdr:rowOff>32177</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5000625" y="927735"/>
          <a:ext cx="1414768" cy="559862"/>
          <a:chOff x="5143500" y="3106991"/>
          <a:chExt cx="1409053" cy="556052"/>
        </a:xfrm>
      </xdr:grpSpPr>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5214257" y="3186792"/>
            <a:ext cx="344261"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143500" y="3106991"/>
            <a:ext cx="1382486" cy="556052"/>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5494564" y="3137806"/>
            <a:ext cx="821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5221061" y="3442606"/>
            <a:ext cx="344261"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5501368" y="3393620"/>
            <a:ext cx="105118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57978</xdr:colOff>
      <xdr:row>11</xdr:row>
      <xdr:rowOff>57978</xdr:rowOff>
    </xdr:from>
    <xdr:to>
      <xdr:col>32</xdr:col>
      <xdr:colOff>94602</xdr:colOff>
      <xdr:row>13</xdr:row>
      <xdr:rowOff>42530</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4923892" y="2409292"/>
          <a:ext cx="1408224" cy="561495"/>
          <a:chOff x="5143500" y="3106991"/>
          <a:chExt cx="1409053" cy="556052"/>
        </a:xfrm>
      </xdr:grpSpPr>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5214257" y="3186792"/>
            <a:ext cx="344261"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143500" y="3106991"/>
            <a:ext cx="1382486" cy="556052"/>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5494564" y="3137806"/>
            <a:ext cx="821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5221061" y="3442606"/>
            <a:ext cx="344261"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5501368" y="3393620"/>
            <a:ext cx="105118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157369</xdr:colOff>
      <xdr:row>2</xdr:row>
      <xdr:rowOff>140805</xdr:rowOff>
    </xdr:from>
    <xdr:to>
      <xdr:col>32</xdr:col>
      <xdr:colOff>193994</xdr:colOff>
      <xdr:row>6</xdr:row>
      <xdr:rowOff>25966</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4979740" y="543576"/>
          <a:ext cx="1408225" cy="570961"/>
          <a:chOff x="5143500" y="3106991"/>
          <a:chExt cx="1409053" cy="556052"/>
        </a:xfrm>
      </xdr:grpSpPr>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5214257" y="3186792"/>
            <a:ext cx="344261"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5143500" y="3106991"/>
            <a:ext cx="1382486" cy="556052"/>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5494564" y="3137806"/>
            <a:ext cx="821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5221061" y="3442606"/>
            <a:ext cx="344261"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5501368" y="3393620"/>
            <a:ext cx="105118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25</xdr:col>
      <xdr:colOff>180975</xdr:colOff>
      <xdr:row>4</xdr:row>
      <xdr:rowOff>114300</xdr:rowOff>
    </xdr:from>
    <xdr:to>
      <xdr:col>33</xdr:col>
      <xdr:colOff>8878</xdr:colOff>
      <xdr:row>7</xdr:row>
      <xdr:rowOff>98852</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5003346" y="908957"/>
          <a:ext cx="1395446" cy="572381"/>
          <a:chOff x="5143500" y="3106991"/>
          <a:chExt cx="1409053" cy="556052"/>
        </a:xfrm>
      </xdr:grpSpPr>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214257" y="3186792"/>
            <a:ext cx="344261"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5143500" y="3106991"/>
            <a:ext cx="1382486" cy="556052"/>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5494564" y="3137806"/>
            <a:ext cx="821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221061" y="3442606"/>
            <a:ext cx="344261"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5501368" y="3393620"/>
            <a:ext cx="105118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25</xdr:col>
      <xdr:colOff>190500</xdr:colOff>
      <xdr:row>3</xdr:row>
      <xdr:rowOff>9525</xdr:rowOff>
    </xdr:from>
    <xdr:to>
      <xdr:col>33</xdr:col>
      <xdr:colOff>18403</xdr:colOff>
      <xdr:row>5</xdr:row>
      <xdr:rowOff>184577</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5012871" y="608239"/>
          <a:ext cx="1395446" cy="566938"/>
          <a:chOff x="5143500" y="3106991"/>
          <a:chExt cx="1409053" cy="556052"/>
        </a:xfrm>
      </xdr:grpSpPr>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214257" y="3186792"/>
            <a:ext cx="344261"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5143500" y="3106991"/>
            <a:ext cx="1382486" cy="556052"/>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5494564" y="3137806"/>
            <a:ext cx="821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5221061" y="3442606"/>
            <a:ext cx="344261"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5501368" y="3393620"/>
            <a:ext cx="105118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85725</xdr:colOff>
      <xdr:row>26</xdr:row>
      <xdr:rowOff>19050</xdr:rowOff>
    </xdr:from>
    <xdr:to>
      <xdr:col>17</xdr:col>
      <xdr:colOff>104775</xdr:colOff>
      <xdr:row>27</xdr:row>
      <xdr:rowOff>85725</xdr:rowOff>
    </xdr:to>
    <xdr:sp macro="" textlink="">
      <xdr:nvSpPr>
        <xdr:cNvPr id="2" name="下矢印 1">
          <a:extLst>
            <a:ext uri="{FF2B5EF4-FFF2-40B4-BE49-F238E27FC236}">
              <a16:creationId xmlns:a16="http://schemas.microsoft.com/office/drawing/2014/main" id="{00000000-0008-0000-0800-000002000000}"/>
            </a:ext>
          </a:extLst>
        </xdr:cNvPr>
        <xdr:cNvSpPr/>
      </xdr:nvSpPr>
      <xdr:spPr>
        <a:xfrm>
          <a:off x="3048000" y="4810125"/>
          <a:ext cx="419100"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23816</xdr:colOff>
      <xdr:row>4</xdr:row>
      <xdr:rowOff>164213</xdr:rowOff>
    </xdr:from>
    <xdr:to>
      <xdr:col>18</xdr:col>
      <xdr:colOff>171456</xdr:colOff>
      <xdr:row>6</xdr:row>
      <xdr:rowOff>23812</xdr:rowOff>
    </xdr:to>
    <xdr:sp macro="" textlink="">
      <xdr:nvSpPr>
        <xdr:cNvPr id="3" name="下矢印 2">
          <a:extLst>
            <a:ext uri="{FF2B5EF4-FFF2-40B4-BE49-F238E27FC236}">
              <a16:creationId xmlns:a16="http://schemas.microsoft.com/office/drawing/2014/main" id="{00000000-0008-0000-0800-000003000000}"/>
            </a:ext>
          </a:extLst>
        </xdr:cNvPr>
        <xdr:cNvSpPr/>
      </xdr:nvSpPr>
      <xdr:spPr>
        <a:xfrm rot="16200000">
          <a:off x="3539686" y="1001268"/>
          <a:ext cx="240599" cy="14764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54433</xdr:colOff>
      <xdr:row>14</xdr:row>
      <xdr:rowOff>27215</xdr:rowOff>
    </xdr:from>
    <xdr:to>
      <xdr:col>33</xdr:col>
      <xdr:colOff>59229</xdr:colOff>
      <xdr:row>16</xdr:row>
      <xdr:rowOff>182336</xdr:rowOff>
    </xdr:to>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5072747" y="2683329"/>
          <a:ext cx="1376396" cy="449036"/>
          <a:chOff x="5164840" y="3136927"/>
          <a:chExt cx="1387713" cy="440871"/>
        </a:xfrm>
      </xdr:grpSpPr>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5214257" y="3186792"/>
            <a:ext cx="344261" cy="142875"/>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5164840" y="3136927"/>
            <a:ext cx="1316329" cy="440871"/>
          </a:xfrm>
          <a:prstGeom prst="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a:extLst>
              <a:ext uri="{FF2B5EF4-FFF2-40B4-BE49-F238E27FC236}">
                <a16:creationId xmlns:a16="http://schemas.microsoft.com/office/drawing/2014/main" id="{00000000-0008-0000-0800-00000E000000}"/>
              </a:ext>
            </a:extLst>
          </xdr:cNvPr>
          <xdr:cNvSpPr txBox="1"/>
        </xdr:nvSpPr>
        <xdr:spPr>
          <a:xfrm>
            <a:off x="5494564" y="3137806"/>
            <a:ext cx="8212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a:t>
            </a:r>
            <a:r>
              <a:rPr kumimoji="1" lang="ja-JP" altLang="en-US" sz="900" b="1">
                <a:latin typeface="ＭＳ ゴシック" panose="020B0609070205080204" pitchFamily="49" charset="-128"/>
                <a:ea typeface="ＭＳ ゴシック" panose="020B0609070205080204" pitchFamily="49" charset="-128"/>
              </a:rPr>
              <a:t>入力セル</a:t>
            </a:r>
          </a:p>
        </xdr:txBody>
      </xdr:sp>
      <xdr:sp macro="" textlink="">
        <xdr:nvSpPr>
          <xdr:cNvPr id="15" name="正方形/長方形 14">
            <a:extLst>
              <a:ext uri="{FF2B5EF4-FFF2-40B4-BE49-F238E27FC236}">
                <a16:creationId xmlns:a16="http://schemas.microsoft.com/office/drawing/2014/main" id="{00000000-0008-0000-0800-00000F000000}"/>
              </a:ext>
            </a:extLst>
          </xdr:cNvPr>
          <xdr:cNvSpPr/>
        </xdr:nvSpPr>
        <xdr:spPr>
          <a:xfrm>
            <a:off x="5221061" y="3382733"/>
            <a:ext cx="344261" cy="14287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5501368" y="3333747"/>
            <a:ext cx="105118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latin typeface="ＭＳ ゴシック" panose="020B0609070205080204" pitchFamily="49" charset="-128"/>
                <a:ea typeface="ＭＳ ゴシック" panose="020B0609070205080204" pitchFamily="49" charset="-128"/>
              </a:rPr>
              <a:t>･･･自動計算</a:t>
            </a:r>
            <a:r>
              <a:rPr kumimoji="1" lang="ja-JP" altLang="en-US" sz="900" b="1">
                <a:latin typeface="ＭＳ ゴシック" panose="020B0609070205080204" pitchFamily="49" charset="-128"/>
                <a:ea typeface="ＭＳ ゴシック" panose="020B0609070205080204" pitchFamily="49" charset="-128"/>
              </a:rPr>
              <a:t>セル</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20"/>
  <sheetViews>
    <sheetView tabSelected="1" workbookViewId="0">
      <selection activeCell="C5" sqref="C5"/>
    </sheetView>
  </sheetViews>
  <sheetFormatPr defaultRowHeight="18"/>
  <cols>
    <col min="1" max="1" width="15.3984375" customWidth="1"/>
    <col min="2" max="2" width="24" customWidth="1"/>
    <col min="3" max="3" width="55.3984375" customWidth="1"/>
  </cols>
  <sheetData>
    <row r="1" spans="1:3">
      <c r="A1" t="s">
        <v>442</v>
      </c>
    </row>
    <row r="5" spans="1:3">
      <c r="A5" t="s">
        <v>447</v>
      </c>
    </row>
    <row r="7" spans="1:3">
      <c r="A7" t="s">
        <v>444</v>
      </c>
    </row>
    <row r="8" spans="1:3">
      <c r="A8" t="s">
        <v>445</v>
      </c>
    </row>
    <row r="9" spans="1:3">
      <c r="C9" t="s">
        <v>457</v>
      </c>
    </row>
    <row r="10" spans="1:3">
      <c r="A10" t="s">
        <v>443</v>
      </c>
    </row>
    <row r="12" spans="1:3">
      <c r="A12" t="s">
        <v>441</v>
      </c>
    </row>
    <row r="14" spans="1:3">
      <c r="A14" t="s">
        <v>453</v>
      </c>
    </row>
    <row r="15" spans="1:3">
      <c r="A15" s="123" t="s">
        <v>458</v>
      </c>
      <c r="B15" s="123" t="s">
        <v>459</v>
      </c>
      <c r="C15" s="123" t="s">
        <v>460</v>
      </c>
    </row>
    <row r="16" spans="1:3">
      <c r="A16" s="125">
        <v>45763</v>
      </c>
      <c r="B16" s="123" t="s">
        <v>461</v>
      </c>
      <c r="C16" s="123" t="s">
        <v>462</v>
      </c>
    </row>
    <row r="17" spans="1:3">
      <c r="A17" s="126"/>
      <c r="B17" s="123" t="s">
        <v>455</v>
      </c>
      <c r="C17" s="123" t="s">
        <v>454</v>
      </c>
    </row>
    <row r="18" spans="1:3">
      <c r="A18" s="124"/>
      <c r="B18" s="123" t="s">
        <v>463</v>
      </c>
      <c r="C18" s="123" t="s">
        <v>456</v>
      </c>
    </row>
    <row r="19" spans="1:3">
      <c r="A19" s="125">
        <v>45919</v>
      </c>
      <c r="B19" s="123" t="s">
        <v>464</v>
      </c>
      <c r="C19" s="123" t="s">
        <v>466</v>
      </c>
    </row>
    <row r="20" spans="1:3">
      <c r="A20" s="124"/>
      <c r="B20" s="123" t="s">
        <v>464</v>
      </c>
      <c r="C20" s="123" t="s">
        <v>465</v>
      </c>
    </row>
  </sheetData>
  <sheetProtection algorithmName="SHA-512" hashValue="nRcyLyh+o5lhmEgHkKSq2qF9cvGJNfV/d56mKKeabfQZtTL9gc8UAKA8KYsHJeuUUhYpsDJ0RSsDJ+fwhfjbqQ==" saltValue="WszzG2zBGCa9x26/N9Ce3Q==" spinCount="100000" sheet="1" objects="1" scenarios="1"/>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49"/>
  <sheetViews>
    <sheetView view="pageBreakPreview" zoomScale="85" zoomScaleNormal="70" zoomScaleSheetLayoutView="85" workbookViewId="0">
      <selection activeCell="AF30" sqref="AF30"/>
    </sheetView>
  </sheetViews>
  <sheetFormatPr defaultColWidth="2.59765625" defaultRowHeight="12"/>
  <cols>
    <col min="1" max="1" width="1.59765625" style="6" customWidth="1"/>
    <col min="2" max="28" width="2.59765625" style="6"/>
    <col min="29" max="29" width="2.59765625" style="6" customWidth="1"/>
    <col min="30" max="33" width="2.59765625" style="6"/>
    <col min="34" max="34" width="1.59765625" style="6" customWidth="1"/>
    <col min="35" max="35" width="2.59765625" style="6"/>
    <col min="36" max="66" width="10.59765625" style="6" customWidth="1"/>
    <col min="67" max="16384" width="2.59765625" style="6"/>
  </cols>
  <sheetData>
    <row r="1" spans="1:61" ht="12" customHeight="1">
      <c r="A1" s="171" t="s">
        <v>256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row>
    <row r="2" spans="1:61" ht="20.25" customHeight="1">
      <c r="A2" s="173" t="s">
        <v>1</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5"/>
    </row>
    <row r="3" spans="1:61" ht="15" customHeight="1">
      <c r="A3" s="25"/>
      <c r="W3" s="160" t="s">
        <v>300</v>
      </c>
      <c r="X3" s="160"/>
      <c r="Y3" s="159"/>
      <c r="Z3" s="159"/>
      <c r="AA3" s="6" t="s">
        <v>295</v>
      </c>
      <c r="AB3" s="159"/>
      <c r="AC3" s="159"/>
      <c r="AD3" s="6" t="s">
        <v>294</v>
      </c>
      <c r="AE3" s="159"/>
      <c r="AF3" s="159"/>
      <c r="AG3" s="6" t="s">
        <v>293</v>
      </c>
      <c r="AH3" s="26"/>
      <c r="AJ3" s="6" t="s">
        <v>387</v>
      </c>
      <c r="AK3" s="59"/>
    </row>
    <row r="4" spans="1:61" ht="15" customHeight="1">
      <c r="A4" s="25"/>
      <c r="B4" s="138" t="s">
        <v>2</v>
      </c>
      <c r="C4" s="139"/>
      <c r="D4" s="139"/>
      <c r="E4" s="139"/>
      <c r="F4" s="139"/>
      <c r="G4" s="135" t="s">
        <v>3</v>
      </c>
      <c r="H4" s="136"/>
      <c r="I4" s="136"/>
      <c r="J4" s="136"/>
      <c r="K4" s="137"/>
      <c r="L4" s="144"/>
      <c r="M4" s="145"/>
      <c r="N4" s="145"/>
      <c r="O4" s="145"/>
      <c r="P4" s="145"/>
      <c r="Q4" s="145"/>
      <c r="R4" s="145"/>
      <c r="S4" s="145"/>
      <c r="T4" s="145"/>
      <c r="U4" s="145"/>
      <c r="V4" s="145"/>
      <c r="W4" s="145"/>
      <c r="X4" s="145"/>
      <c r="Y4" s="145"/>
      <c r="Z4" s="145"/>
      <c r="AA4" s="145"/>
      <c r="AB4" s="145"/>
      <c r="AC4" s="145"/>
      <c r="AD4" s="145"/>
      <c r="AE4" s="145"/>
      <c r="AF4" s="145"/>
      <c r="AG4" s="146"/>
      <c r="AH4" s="26"/>
      <c r="AW4" s="55"/>
    </row>
    <row r="5" spans="1:61" ht="15" customHeight="1">
      <c r="A5" s="25"/>
      <c r="B5" s="140"/>
      <c r="C5" s="141"/>
      <c r="D5" s="141"/>
      <c r="E5" s="141"/>
      <c r="F5" s="141"/>
      <c r="G5" s="135" t="s">
        <v>20</v>
      </c>
      <c r="H5" s="136"/>
      <c r="I5" s="136"/>
      <c r="J5" s="136"/>
      <c r="K5" s="137"/>
      <c r="L5" s="144"/>
      <c r="M5" s="145"/>
      <c r="N5" s="145"/>
      <c r="O5" s="145"/>
      <c r="P5" s="145"/>
      <c r="Q5" s="145"/>
      <c r="R5" s="145"/>
      <c r="S5" s="145"/>
      <c r="T5" s="145"/>
      <c r="U5" s="145"/>
      <c r="V5" s="145"/>
      <c r="W5" s="145"/>
      <c r="X5" s="145"/>
      <c r="Y5" s="145"/>
      <c r="Z5" s="145"/>
      <c r="AA5" s="145"/>
      <c r="AB5" s="145"/>
      <c r="AC5" s="145"/>
      <c r="AD5" s="145"/>
      <c r="AE5" s="145"/>
      <c r="AF5" s="145"/>
      <c r="AG5" s="146"/>
      <c r="AH5" s="26"/>
      <c r="AJ5" s="111" t="s">
        <v>403</v>
      </c>
      <c r="AW5" s="55"/>
    </row>
    <row r="6" spans="1:61" ht="15" customHeight="1">
      <c r="A6" s="25"/>
      <c r="B6" s="138" t="s">
        <v>5</v>
      </c>
      <c r="C6" s="139"/>
      <c r="D6" s="139"/>
      <c r="E6" s="139"/>
      <c r="F6" s="139"/>
      <c r="G6" s="135" t="s">
        <v>6</v>
      </c>
      <c r="H6" s="136"/>
      <c r="I6" s="136"/>
      <c r="J6" s="136"/>
      <c r="K6" s="137"/>
      <c r="L6" s="144"/>
      <c r="M6" s="145"/>
      <c r="N6" s="145"/>
      <c r="O6" s="145"/>
      <c r="P6" s="145"/>
      <c r="Q6" s="145"/>
      <c r="R6" s="145"/>
      <c r="S6" s="145"/>
      <c r="T6" s="145"/>
      <c r="U6" s="145"/>
      <c r="V6" s="145"/>
      <c r="W6" s="145"/>
      <c r="X6" s="145"/>
      <c r="Y6" s="145"/>
      <c r="Z6" s="145"/>
      <c r="AA6" s="145"/>
      <c r="AB6" s="145"/>
      <c r="AC6" s="145"/>
      <c r="AD6" s="145"/>
      <c r="AE6" s="145"/>
      <c r="AF6" s="145"/>
      <c r="AG6" s="146"/>
      <c r="AH6" s="26"/>
      <c r="AJ6" s="86" t="str">
        <f>IF(OR(①設置基準量算定!C39="■",④再エネ・証書調達!C13="■"),"■","□")</f>
        <v>□</v>
      </c>
      <c r="AK6" s="89" t="s">
        <v>97</v>
      </c>
      <c r="AL6" s="135" t="s">
        <v>340</v>
      </c>
      <c r="AM6" s="136"/>
      <c r="AN6" s="136"/>
      <c r="AO6" s="136"/>
      <c r="AP6" s="136"/>
      <c r="AQ6" s="136"/>
      <c r="AR6" s="137"/>
      <c r="AS6" s="25"/>
      <c r="AW6" s="55"/>
    </row>
    <row r="7" spans="1:61" ht="15" customHeight="1">
      <c r="A7" s="25"/>
      <c r="B7" s="142"/>
      <c r="C7" s="143"/>
      <c r="D7" s="143"/>
      <c r="E7" s="143"/>
      <c r="F7" s="143"/>
      <c r="G7" s="135" t="s">
        <v>7</v>
      </c>
      <c r="H7" s="136"/>
      <c r="I7" s="136"/>
      <c r="J7" s="136"/>
      <c r="K7" s="137"/>
      <c r="L7" s="144"/>
      <c r="M7" s="145"/>
      <c r="N7" s="145"/>
      <c r="O7" s="145"/>
      <c r="P7" s="145"/>
      <c r="Q7" s="145"/>
      <c r="R7" s="145"/>
      <c r="S7" s="145"/>
      <c r="T7" s="145"/>
      <c r="U7" s="145"/>
      <c r="V7" s="145"/>
      <c r="W7" s="145"/>
      <c r="X7" s="145"/>
      <c r="Y7" s="145"/>
      <c r="Z7" s="145"/>
      <c r="AA7" s="145"/>
      <c r="AB7" s="145"/>
      <c r="AC7" s="145"/>
      <c r="AD7" s="145"/>
      <c r="AE7" s="145"/>
      <c r="AF7" s="145"/>
      <c r="AG7" s="146"/>
      <c r="AH7" s="26"/>
      <c r="AJ7" s="86" t="str">
        <f>IF(④再エネ・証書調達!D22="■","■","□")</f>
        <v>□</v>
      </c>
      <c r="AK7" s="89" t="s">
        <v>97</v>
      </c>
      <c r="AL7" s="135" t="s">
        <v>341</v>
      </c>
      <c r="AM7" s="136"/>
      <c r="AN7" s="136"/>
      <c r="AO7" s="136"/>
      <c r="AP7" s="136"/>
      <c r="AQ7" s="136"/>
      <c r="AR7" s="137"/>
    </row>
    <row r="8" spans="1:61" ht="15" customHeight="1">
      <c r="A8" s="25"/>
      <c r="B8" s="140"/>
      <c r="C8" s="141"/>
      <c r="D8" s="141"/>
      <c r="E8" s="141"/>
      <c r="F8" s="141"/>
      <c r="G8" s="135" t="s">
        <v>8</v>
      </c>
      <c r="H8" s="136"/>
      <c r="I8" s="136"/>
      <c r="J8" s="136"/>
      <c r="K8" s="137"/>
      <c r="L8" s="144"/>
      <c r="M8" s="145"/>
      <c r="N8" s="145"/>
      <c r="O8" s="145"/>
      <c r="P8" s="145"/>
      <c r="Q8" s="145"/>
      <c r="R8" s="145"/>
      <c r="S8" s="145"/>
      <c r="T8" s="145"/>
      <c r="U8" s="145"/>
      <c r="V8" s="145"/>
      <c r="W8" s="145"/>
      <c r="X8" s="145"/>
      <c r="Y8" s="145"/>
      <c r="Z8" s="145"/>
      <c r="AA8" s="145"/>
      <c r="AB8" s="145"/>
      <c r="AC8" s="145"/>
      <c r="AD8" s="145"/>
      <c r="AE8" s="145"/>
      <c r="AF8" s="145"/>
      <c r="AG8" s="146"/>
      <c r="AH8" s="26"/>
      <c r="AJ8" s="86" t="str">
        <f>IF(OR(①設置基準量算定!AJ37="■",④再エネ・証書調達!AK5="■"),"■","□")</f>
        <v>□</v>
      </c>
      <c r="AK8" s="89" t="s">
        <v>273</v>
      </c>
      <c r="AL8" s="135" t="s">
        <v>272</v>
      </c>
      <c r="AM8" s="136"/>
      <c r="AN8" s="136"/>
      <c r="AO8" s="136"/>
      <c r="AP8" s="136"/>
      <c r="AQ8" s="136"/>
      <c r="AR8" s="137"/>
    </row>
    <row r="9" spans="1:61" ht="15" customHeight="1">
      <c r="A9" s="25"/>
      <c r="C9" s="7"/>
      <c r="D9" s="7"/>
      <c r="E9" s="7"/>
      <c r="F9" s="7"/>
      <c r="G9" s="7"/>
      <c r="H9" s="7"/>
      <c r="I9" s="7"/>
      <c r="J9" s="7"/>
      <c r="AE9" s="7" t="s">
        <v>4</v>
      </c>
      <c r="AH9" s="26"/>
      <c r="AJ9" s="86" t="str">
        <f>IF(①設置基準量算定!S37="■","■","□")</f>
        <v>□</v>
      </c>
      <c r="AK9" s="89" t="s">
        <v>273</v>
      </c>
      <c r="AL9" s="135" t="s">
        <v>386</v>
      </c>
      <c r="AM9" s="136"/>
      <c r="AN9" s="136"/>
      <c r="AO9" s="136"/>
      <c r="AP9" s="136"/>
      <c r="AQ9" s="136"/>
      <c r="AR9" s="137"/>
    </row>
    <row r="10" spans="1:61" ht="8.1" customHeight="1">
      <c r="A10" s="25"/>
      <c r="C10" s="7"/>
      <c r="D10" s="7"/>
      <c r="E10" s="7"/>
      <c r="F10" s="7"/>
      <c r="G10" s="7"/>
      <c r="H10" s="7"/>
      <c r="I10" s="7"/>
      <c r="AH10" s="26"/>
    </row>
    <row r="11" spans="1:61" ht="15" customHeight="1" thickBot="1">
      <c r="A11" s="25"/>
      <c r="B11" s="49" t="s">
        <v>240</v>
      </c>
      <c r="I11" s="32"/>
      <c r="Y11" s="182" t="s">
        <v>80</v>
      </c>
      <c r="Z11" s="182"/>
      <c r="AA11" s="182"/>
      <c r="AB11" s="182"/>
      <c r="AE11" s="241" t="s">
        <v>254</v>
      </c>
      <c r="AF11" s="241"/>
      <c r="AG11" s="241"/>
      <c r="AH11" s="26"/>
      <c r="AJ11" s="105" t="s">
        <v>351</v>
      </c>
      <c r="AK11" s="214" t="s">
        <v>416</v>
      </c>
      <c r="AL11" s="215"/>
      <c r="AM11" s="215"/>
      <c r="AN11" s="216"/>
      <c r="AO11" s="214" t="s">
        <v>398</v>
      </c>
      <c r="AP11" s="215"/>
      <c r="AQ11" s="216"/>
      <c r="AR11" s="214" t="s">
        <v>423</v>
      </c>
      <c r="AS11" s="215"/>
      <c r="AT11" s="216"/>
      <c r="AU11" s="214" t="s">
        <v>397</v>
      </c>
      <c r="AV11" s="215"/>
      <c r="AW11" s="214" t="s">
        <v>393</v>
      </c>
      <c r="AX11" s="215"/>
      <c r="AY11" s="216"/>
      <c r="AZ11" s="214" t="s">
        <v>395</v>
      </c>
      <c r="BA11" s="215"/>
      <c r="BB11" s="216"/>
      <c r="BC11" s="214" t="s">
        <v>390</v>
      </c>
      <c r="BD11" s="215"/>
      <c r="BE11" s="214" t="s">
        <v>352</v>
      </c>
      <c r="BF11" s="215"/>
      <c r="BG11" s="214" t="s">
        <v>385</v>
      </c>
      <c r="BH11" s="215"/>
      <c r="BI11" s="88" t="s">
        <v>389</v>
      </c>
    </row>
    <row r="12" spans="1:61" ht="15" customHeight="1" thickBot="1">
      <c r="A12" s="25"/>
      <c r="B12" s="6" t="s">
        <v>47</v>
      </c>
      <c r="N12" s="66" t="s">
        <v>250</v>
      </c>
      <c r="S12" s="153" t="str">
        <f>①設置基準量算定!AB31</f>
        <v/>
      </c>
      <c r="T12" s="154"/>
      <c r="U12" s="154"/>
      <c r="V12" s="155"/>
      <c r="W12" s="6" t="s">
        <v>9</v>
      </c>
      <c r="Y12" s="147">
        <f>IFERROR(IF(S13="-",SUM(K19:O20,K24:O25,K29:O30,AC36,P41),"-"),"")</f>
        <v>0</v>
      </c>
      <c r="Z12" s="148"/>
      <c r="AA12" s="148"/>
      <c r="AB12" s="149"/>
      <c r="AC12" s="6" t="s">
        <v>9</v>
      </c>
      <c r="AE12" s="156" t="str">
        <f>IFERROR(IF(S13="-",ROUNDDOWN(Y12/S12*100,0),ROUNDDOWN(Y13/S13*100,0)),"")</f>
        <v/>
      </c>
      <c r="AF12" s="157"/>
      <c r="AG12" s="158"/>
      <c r="AH12" s="26"/>
      <c r="AJ12" s="248" t="s">
        <v>353</v>
      </c>
      <c r="AK12" s="242" t="s">
        <v>388</v>
      </c>
      <c r="AL12" s="247" t="s">
        <v>435</v>
      </c>
      <c r="AM12" s="247" t="s">
        <v>418</v>
      </c>
      <c r="AN12" s="247" t="s">
        <v>417</v>
      </c>
      <c r="AO12" s="242" t="s">
        <v>419</v>
      </c>
      <c r="AP12" s="247" t="s">
        <v>434</v>
      </c>
      <c r="AQ12" s="247" t="s">
        <v>420</v>
      </c>
      <c r="AR12" s="242" t="s">
        <v>422</v>
      </c>
      <c r="AS12" s="247" t="s">
        <v>433</v>
      </c>
      <c r="AT12" s="247" t="s">
        <v>424</v>
      </c>
      <c r="AU12" s="242" t="s">
        <v>391</v>
      </c>
      <c r="AV12" s="242" t="s">
        <v>392</v>
      </c>
      <c r="AW12" s="242" t="s">
        <v>396</v>
      </c>
      <c r="AX12" s="247" t="s">
        <v>436</v>
      </c>
      <c r="AY12" s="247" t="s">
        <v>425</v>
      </c>
      <c r="AZ12" s="242" t="s">
        <v>399</v>
      </c>
      <c r="BA12" s="247" t="s">
        <v>437</v>
      </c>
      <c r="BB12" s="247" t="s">
        <v>426</v>
      </c>
      <c r="BC12" s="242" t="s">
        <v>427</v>
      </c>
      <c r="BD12" s="242" t="s">
        <v>428</v>
      </c>
      <c r="BE12" s="242" t="s">
        <v>429</v>
      </c>
      <c r="BF12" s="242" t="s">
        <v>430</v>
      </c>
      <c r="BG12" s="242" t="s">
        <v>431</v>
      </c>
      <c r="BH12" s="242" t="s">
        <v>421</v>
      </c>
      <c r="BI12" s="242" t="s">
        <v>432</v>
      </c>
    </row>
    <row r="13" spans="1:61" ht="15" customHeight="1" thickBot="1">
      <c r="A13" s="25"/>
      <c r="B13" s="6" t="s">
        <v>21</v>
      </c>
      <c r="S13" s="153" t="str">
        <f>IF(④再エネ・証書調達!H19="-","-",④再エネ・証書調達!H18)</f>
        <v>-</v>
      </c>
      <c r="T13" s="154"/>
      <c r="U13" s="154"/>
      <c r="V13" s="155"/>
      <c r="W13" s="6" t="s">
        <v>9</v>
      </c>
      <c r="Y13" s="147" t="str">
        <f>IFERROR(IF(S13="-","-",SUM(K19:O20,K24:O25,K29:O30,AC36,P41)),"")</f>
        <v>-</v>
      </c>
      <c r="Z13" s="148"/>
      <c r="AA13" s="148"/>
      <c r="AB13" s="149"/>
      <c r="AC13" s="6" t="s">
        <v>9</v>
      </c>
      <c r="AE13" s="241" t="s">
        <v>79</v>
      </c>
      <c r="AF13" s="241"/>
      <c r="AG13" s="241"/>
      <c r="AH13" s="26"/>
      <c r="AJ13" s="249"/>
      <c r="AK13" s="243"/>
      <c r="AL13" s="243"/>
      <c r="AM13" s="243"/>
      <c r="AN13" s="243"/>
      <c r="AO13" s="243"/>
      <c r="AP13" s="243"/>
      <c r="AQ13" s="243"/>
      <c r="AR13" s="243"/>
      <c r="AS13" s="243"/>
      <c r="AT13" s="243"/>
      <c r="AU13" s="243"/>
      <c r="AV13" s="243"/>
      <c r="AW13" s="243"/>
      <c r="AX13" s="243"/>
      <c r="AY13" s="243"/>
      <c r="AZ13" s="243"/>
      <c r="BA13" s="243"/>
      <c r="BB13" s="243"/>
      <c r="BC13" s="243"/>
      <c r="BD13" s="243"/>
      <c r="BE13" s="243"/>
      <c r="BF13" s="243"/>
      <c r="BG13" s="243"/>
      <c r="BH13" s="243"/>
      <c r="BI13" s="243"/>
    </row>
    <row r="14" spans="1:61" ht="15" customHeight="1" thickBot="1">
      <c r="A14" s="25"/>
      <c r="B14" s="6" t="s">
        <v>257</v>
      </c>
      <c r="S14" s="153" t="str">
        <f>IFERROR(IF(④再エネ・証書調達!AJ18="良",S13*1000,S12*1000),"")</f>
        <v/>
      </c>
      <c r="T14" s="154"/>
      <c r="U14" s="154"/>
      <c r="V14" s="155"/>
      <c r="W14" s="6" t="s">
        <v>10</v>
      </c>
      <c r="Y14" s="153">
        <f>AC46</f>
        <v>0</v>
      </c>
      <c r="Z14" s="154"/>
      <c r="AA14" s="154"/>
      <c r="AB14" s="155"/>
      <c r="AC14" s="6" t="s">
        <v>10</v>
      </c>
      <c r="AE14" s="238" t="str">
        <f>IF(AE12="","",IF(AND(AJ6="■",AJ7="■",AJ8="■",AJ9="■"),IF(AL17="■",IF(AN17="■",IF(AR19="■",IF(AND(AR17="■",AR18="■",AE12&gt;=100),"適合","不適合"),IF(AND(AR17="■",AE12&gt;=100),"適合","不適合")),"不適合"),"不適合"),IF(AND(AJ6="■",AJ7="■",AJ8="■"),IF(AL17="■",IF(AND(AN17="■",AE12&gt;=100),"適合","不適合"),"不適合"),IF(AND(AJ6="■",AJ9="■",AJ8="■"),IF(AND(AL17="■",AL20="■"),IF(AR19="■",IF(AND(AR17="■",AR18="■",AE12&gt;=100),"適合","不適合"),IF(AND(AR17="■",AE12&gt;=100),"適合","不適合")),"不適合"),IF(AND(AJ6="■",AJ8="■"),IF(AND(AL17="■",AL20="■",AE12&gt;=100),"適合","不適合"),IF(AND(AJ7="■",AJ8="■",AJ9="■"),IF(AN17="■",IF(AR19="■",IF(AND(AR17="■",AR18="■",AE12&gt;=100),"適合","不適合"),IF(AND(AR17="■",AE12&gt;=100),"適合","不適合")),"不適合"),IF(AND(AJ8="■",AJ9="■"),IF(AP17="■",IF(AR19="■",IF(AND(AR17="■",AR18="■",AE12&gt;=100),"適合","不適合"),IF(AND(AR17="■",AE12&gt;=100),"適合","不適合")),"不適合"),IF(AND(AJ7="■",AJ8="■"),IF(AND(AN17="■",AE12&gt;=100),"適合","不適合"),IF(AJ8="■",IF(AND(AP17="■",AE12&gt;=100),"適合","不適合"),IF(AJ9="■",IF(AR19="■",IF(AND(AR17="■",AR18="■",AE12&gt;=100),"適合","不適合"),IF(AND(AR17="■",AE12&gt;=100),"適合","不適合")),IF(AE12&gt;=100,"適合","不適合")))))))))))</f>
        <v/>
      </c>
      <c r="AF14" s="239"/>
      <c r="AG14" s="240"/>
      <c r="AH14" s="26"/>
      <c r="AJ14" s="98" t="str">
        <f>IF(AE12="","","Ａ")</f>
        <v/>
      </c>
      <c r="AK14" s="98" t="str">
        <f>IF(AND(AJ6="■",AJ7="■",AJ8="■",AJ9="■"),"Ｂ","Ｅ")</f>
        <v>Ｅ</v>
      </c>
      <c r="AL14" s="98" t="str">
        <f>IF(AL17="■","Ｃ","不適合")</f>
        <v>不適合</v>
      </c>
      <c r="AM14" s="98" t="str">
        <f>IF(AN17="■","Ｄ","不適合")</f>
        <v>不適合</v>
      </c>
      <c r="AN14" s="98" t="str">
        <f>IF(AR19="■",IF(AND(AR17="■",AR18="■",AE12&gt;=100),"適合","不適合"),IF(AND(AR17="■",AE12&gt;=100),"適合","不適合"))</f>
        <v>不適合</v>
      </c>
      <c r="AO14" s="98" t="str">
        <f>IF(AND(AJ6="■",AJ7="■",AJ8="■"),"Ｆ","Ｈ")</f>
        <v>Ｈ</v>
      </c>
      <c r="AP14" s="98" t="str">
        <f>IF(AL17="■","Ｇ","不適合")</f>
        <v>不適合</v>
      </c>
      <c r="AQ14" s="98" t="str">
        <f>IF(AND(AN17="■",AE12&gt;=100),"適合","不適合")</f>
        <v>不適合</v>
      </c>
      <c r="AR14" s="98" t="str">
        <f>IF(AND(AJ6="■",AJ9="■",AJ8="■"),"Ｉ","Ｋ")</f>
        <v>Ｋ</v>
      </c>
      <c r="AS14" s="98" t="str">
        <f>IF(AND(AL17="■",AL20="■"),"Ｊ","不適合")</f>
        <v>不適合</v>
      </c>
      <c r="AT14" s="98" t="str">
        <f>IF(AR19="■",IF(AND(AR17="■",AR18="■",AE12&gt;=100),"適合","不適合"),IF(AND(AR17="■",AE12&gt;=100),"適合","不適合"))</f>
        <v>不適合</v>
      </c>
      <c r="AU14" s="98" t="str">
        <f>IF(AND(AJ6="■",AJ8="■"),"Ｌ","Ｍ")</f>
        <v>Ｍ</v>
      </c>
      <c r="AV14" s="98" t="str">
        <f>IF(AND(AL17="■",AL20="■",AE12&gt;=100),"適合","不適合")</f>
        <v>不適合</v>
      </c>
      <c r="AW14" s="98" t="str">
        <f>IF(AND(AJ7="■",AJ8="■",AJ9="■"),"Ｎ","Ｐ")</f>
        <v>Ｐ</v>
      </c>
      <c r="AX14" s="98" t="str">
        <f>IF(AN17="■","Ｏ","不適合")</f>
        <v>不適合</v>
      </c>
      <c r="AY14" s="98" t="str">
        <f>IF(AR19="■",IF(AND(AR17="■",AR18="■",AE12&gt;=100),"適合","不適合"),IF(AND(AR17="■",AE12&gt;=100),"適合","不適合"))</f>
        <v>不適合</v>
      </c>
      <c r="AZ14" s="98" t="str">
        <f>IF(AND(AJ8="■",AJ9="■"),"Ｑ","Ｓ")</f>
        <v>Ｓ</v>
      </c>
      <c r="BA14" s="98" t="str">
        <f>IF(AP17="■","Ｒ","不適合")</f>
        <v>不適合</v>
      </c>
      <c r="BB14" s="98" t="str">
        <f>IF(AR19="■",IF(AND(AR17="■",AR18="■",AE12&gt;=100),"適合","不適合"),IF(AND(AR17="■",AE12&gt;=100),"適合","不適合"))</f>
        <v>不適合</v>
      </c>
      <c r="BC14" s="98" t="str">
        <f>IF(AND(AJ7="■",AJ8="■"),"Ｔ","Ｕ")</f>
        <v>Ｕ</v>
      </c>
      <c r="BD14" s="98" t="str">
        <f>IF(AND(AN17="■",AE12&gt;=100),"適合","不適合")</f>
        <v>不適合</v>
      </c>
      <c r="BE14" s="98" t="str">
        <f>IF(AJ8="■","Ｖ","Ｗ")</f>
        <v>Ｗ</v>
      </c>
      <c r="BF14" s="98" t="str">
        <f>IF(AND(AP17="■",AE12&gt;=100),"適合","不適合")</f>
        <v>不適合</v>
      </c>
      <c r="BG14" s="98" t="str">
        <f>IF(AJ9="■","Ｘ","Ｙ")</f>
        <v>Ｙ</v>
      </c>
      <c r="BH14" s="98" t="str">
        <f>IF(AR19="■",IF(AND(AR17="■",AR18="■",AE12&gt;=100),"適合","不適合"),IF(AND(AR17="■",AE12&gt;=100),"適合","不適合"))</f>
        <v>不適合</v>
      </c>
      <c r="BI14" s="98" t="str">
        <f>IF(AE12&gt;=100,"適合","不適合")</f>
        <v>適合</v>
      </c>
    </row>
    <row r="15" spans="1:61" ht="8.1" customHeight="1">
      <c r="A15" s="25"/>
      <c r="C15" s="7"/>
      <c r="D15" s="7"/>
      <c r="E15" s="7"/>
      <c r="F15" s="7"/>
      <c r="G15" s="7"/>
      <c r="H15" s="7"/>
      <c r="I15" s="7"/>
      <c r="AH15" s="26"/>
    </row>
    <row r="16" spans="1:61" ht="15" customHeight="1">
      <c r="A16" s="25"/>
      <c r="B16" s="49" t="s">
        <v>264</v>
      </c>
      <c r="AH16" s="26"/>
      <c r="AJ16" s="105" t="s">
        <v>404</v>
      </c>
      <c r="AK16" s="244" t="s">
        <v>402</v>
      </c>
      <c r="AL16" s="244"/>
      <c r="AM16" s="244" t="s">
        <v>405</v>
      </c>
      <c r="AN16" s="244"/>
      <c r="AO16" s="244" t="s">
        <v>406</v>
      </c>
      <c r="AP16" s="244"/>
      <c r="AQ16" s="244" t="s">
        <v>407</v>
      </c>
      <c r="AR16" s="244"/>
      <c r="AU16" s="32"/>
    </row>
    <row r="17" spans="1:49" ht="15" customHeight="1" thickBot="1">
      <c r="A17" s="25"/>
      <c r="B17" s="9" t="s">
        <v>239</v>
      </c>
      <c r="AH17" s="26"/>
      <c r="AJ17" s="32"/>
      <c r="AK17" s="110" t="s">
        <v>408</v>
      </c>
      <c r="AL17" s="245" t="str">
        <f>IF(AND(AND(④再エネ・証書調達!C13="■",⑦再エネ・証書調達!AJ10="■"),OR(⑦再エネ・証書調達!AU4="■",⑦再エネ・証書調達!AU5="■")),"■","□")</f>
        <v>□</v>
      </c>
      <c r="AM17" s="106" t="s">
        <v>410</v>
      </c>
      <c r="AN17" s="245" t="str">
        <f>IF(AND(Y43="■",Y44="■",⑥再エネ・証書調達!D6="■",⑥再エネ・証書調達!D7="■",⑥再エネ・証書調達!D8="■",⑥再エネ・証書調達!D9="■"),"■","□")</f>
        <v>□</v>
      </c>
      <c r="AO17" s="110" t="s">
        <v>412</v>
      </c>
      <c r="AP17" s="245" t="str">
        <f>IF(AND(④再エネ・証書調達!AK7="■",Y43="■",Y44="■"),"■","□")</f>
        <v>□</v>
      </c>
      <c r="AQ17" s="110" t="s">
        <v>413</v>
      </c>
      <c r="AR17" s="108" t="str">
        <f>IF(③オフサイト設置!AA27="■","■","□")</f>
        <v>□</v>
      </c>
      <c r="AU17" s="32"/>
      <c r="AV17" s="32"/>
      <c r="AW17" s="32"/>
    </row>
    <row r="18" spans="1:49" ht="30" customHeight="1" thickBot="1">
      <c r="A18" s="25"/>
      <c r="B18" s="130" t="s">
        <v>237</v>
      </c>
      <c r="C18" s="131"/>
      <c r="D18" s="131"/>
      <c r="E18" s="131"/>
      <c r="F18" s="131"/>
      <c r="G18" s="131"/>
      <c r="H18" s="131"/>
      <c r="I18" s="131"/>
      <c r="J18" s="161"/>
      <c r="K18" s="150" t="s">
        <v>11</v>
      </c>
      <c r="L18" s="150"/>
      <c r="M18" s="150"/>
      <c r="N18" s="150"/>
      <c r="O18" s="150"/>
      <c r="P18" s="150" t="s">
        <v>234</v>
      </c>
      <c r="Q18" s="150"/>
      <c r="R18" s="150"/>
      <c r="S18" s="150"/>
      <c r="T18" s="150"/>
      <c r="U18" s="150" t="s">
        <v>12</v>
      </c>
      <c r="V18" s="150"/>
      <c r="W18" s="150"/>
      <c r="X18" s="150"/>
      <c r="Y18" s="166"/>
      <c r="AH18" s="26"/>
      <c r="AK18" s="112" t="s">
        <v>409</v>
      </c>
      <c r="AL18" s="252"/>
      <c r="AM18" s="107" t="s">
        <v>411</v>
      </c>
      <c r="AN18" s="246"/>
      <c r="AO18" s="112" t="s">
        <v>411</v>
      </c>
      <c r="AP18" s="246"/>
      <c r="AQ18" s="113" t="s">
        <v>440</v>
      </c>
      <c r="AR18" s="109" t="str">
        <f>IF(③オフサイト設置!AN28="■","■","□")</f>
        <v>□</v>
      </c>
    </row>
    <row r="19" spans="1:49" ht="15" customHeight="1">
      <c r="A19" s="25"/>
      <c r="B19" s="127" t="s">
        <v>176</v>
      </c>
      <c r="C19" s="128"/>
      <c r="D19" s="128"/>
      <c r="E19" s="128"/>
      <c r="F19" s="128"/>
      <c r="G19" s="128"/>
      <c r="H19" s="128"/>
      <c r="I19" s="128"/>
      <c r="J19" s="129"/>
      <c r="K19" s="151">
        <f>②オンサイト設置!L12</f>
        <v>0</v>
      </c>
      <c r="L19" s="151"/>
      <c r="M19" s="151"/>
      <c r="N19" s="151"/>
      <c r="O19" s="151"/>
      <c r="P19" s="178">
        <f>②オンサイト設置!Q12</f>
        <v>0</v>
      </c>
      <c r="Q19" s="178"/>
      <c r="R19" s="178"/>
      <c r="S19" s="178"/>
      <c r="T19" s="178"/>
      <c r="U19" s="169">
        <f>②オンサイト設置!V23</f>
        <v>0</v>
      </c>
      <c r="V19" s="169"/>
      <c r="W19" s="169"/>
      <c r="X19" s="169"/>
      <c r="Y19" s="170"/>
      <c r="AH19" s="26"/>
      <c r="AK19" s="110" t="s">
        <v>439</v>
      </c>
      <c r="AL19" s="246"/>
      <c r="AQ19" s="110" t="s">
        <v>415</v>
      </c>
      <c r="AR19" s="109" t="str">
        <f>IF(③オフサイト設置!AY12="■","■","□")</f>
        <v>□</v>
      </c>
    </row>
    <row r="20" spans="1:49" ht="15" customHeight="1" thickBot="1">
      <c r="A20" s="25"/>
      <c r="B20" s="163" t="s">
        <v>177</v>
      </c>
      <c r="C20" s="164"/>
      <c r="D20" s="164"/>
      <c r="E20" s="164"/>
      <c r="F20" s="164"/>
      <c r="G20" s="164"/>
      <c r="H20" s="164"/>
      <c r="I20" s="164"/>
      <c r="J20" s="165"/>
      <c r="K20" s="152">
        <f>②オンサイト設置!L20</f>
        <v>0</v>
      </c>
      <c r="L20" s="152"/>
      <c r="M20" s="152"/>
      <c r="N20" s="152"/>
      <c r="O20" s="152"/>
      <c r="P20" s="179">
        <f>②オンサイト設置!Q20</f>
        <v>0</v>
      </c>
      <c r="Q20" s="179"/>
      <c r="R20" s="179"/>
      <c r="S20" s="179"/>
      <c r="T20" s="179"/>
      <c r="U20" s="180">
        <f>②オンサイト設置!V24</f>
        <v>0</v>
      </c>
      <c r="V20" s="180"/>
      <c r="W20" s="180"/>
      <c r="X20" s="180"/>
      <c r="Y20" s="181"/>
      <c r="AH20" s="26"/>
      <c r="AK20" s="250" t="s">
        <v>414</v>
      </c>
      <c r="AL20" s="245" t="str">
        <f>IF(AND(Y43="■",Y44="■"),"■","□")</f>
        <v>□</v>
      </c>
    </row>
    <row r="21" spans="1:49" ht="15" customHeight="1" thickBot="1">
      <c r="A21" s="25"/>
      <c r="B21" s="130" t="s">
        <v>13</v>
      </c>
      <c r="C21" s="131"/>
      <c r="D21" s="131"/>
      <c r="E21" s="131"/>
      <c r="F21" s="131"/>
      <c r="G21" s="131"/>
      <c r="H21" s="131"/>
      <c r="I21" s="131"/>
      <c r="J21" s="131"/>
      <c r="K21" s="131"/>
      <c r="L21" s="131"/>
      <c r="M21" s="131"/>
      <c r="N21" s="131"/>
      <c r="O21" s="131"/>
      <c r="P21" s="51" t="s">
        <v>180</v>
      </c>
      <c r="Q21" s="167">
        <f>SUM(P19:T20)</f>
        <v>0</v>
      </c>
      <c r="R21" s="167"/>
      <c r="S21" s="167"/>
      <c r="T21" s="168"/>
      <c r="U21" s="185"/>
      <c r="V21" s="185"/>
      <c r="W21" s="185"/>
      <c r="X21" s="185"/>
      <c r="Y21" s="186"/>
      <c r="AH21" s="26"/>
      <c r="AK21" s="251"/>
      <c r="AL21" s="246"/>
    </row>
    <row r="22" spans="1:49" ht="8.1" customHeight="1" thickBot="1">
      <c r="A22" s="25"/>
      <c r="C22" s="7"/>
      <c r="D22" s="7"/>
      <c r="E22" s="7"/>
      <c r="F22" s="7"/>
      <c r="G22" s="7"/>
      <c r="H22" s="7"/>
      <c r="I22" s="7"/>
      <c r="AH22" s="26"/>
    </row>
    <row r="23" spans="1:49" ht="30" customHeight="1" thickBot="1">
      <c r="A23" s="25"/>
      <c r="B23" s="130" t="s">
        <v>238</v>
      </c>
      <c r="C23" s="131"/>
      <c r="D23" s="131"/>
      <c r="E23" s="131"/>
      <c r="F23" s="131"/>
      <c r="G23" s="131"/>
      <c r="H23" s="131"/>
      <c r="I23" s="131"/>
      <c r="J23" s="161"/>
      <c r="K23" s="150" t="s">
        <v>191</v>
      </c>
      <c r="L23" s="150"/>
      <c r="M23" s="150"/>
      <c r="N23" s="150"/>
      <c r="O23" s="162"/>
      <c r="P23" s="187" t="s">
        <v>188</v>
      </c>
      <c r="Q23" s="187"/>
      <c r="R23" s="187"/>
      <c r="S23" s="187"/>
      <c r="T23" s="187"/>
      <c r="U23" s="187"/>
      <c r="V23" s="187"/>
      <c r="W23" s="188"/>
      <c r="X23" s="17"/>
      <c r="Y23" s="17"/>
      <c r="Z23" s="17"/>
      <c r="AA23" s="17"/>
      <c r="AB23" s="17"/>
      <c r="AC23" s="17"/>
      <c r="AD23" s="17"/>
      <c r="AE23" s="17"/>
      <c r="AF23" s="17"/>
      <c r="AG23" s="17"/>
      <c r="AH23" s="26"/>
      <c r="AL23" s="3"/>
    </row>
    <row r="24" spans="1:49" ht="15" customHeight="1">
      <c r="A24" s="25"/>
      <c r="B24" s="196" t="s">
        <v>241</v>
      </c>
      <c r="C24" s="197"/>
      <c r="D24" s="197"/>
      <c r="E24" s="197"/>
      <c r="F24" s="197"/>
      <c r="G24" s="197"/>
      <c r="H24" s="197"/>
      <c r="I24" s="197"/>
      <c r="J24" s="198"/>
      <c r="K24" s="151">
        <f>②オンサイト設置!L28</f>
        <v>0</v>
      </c>
      <c r="L24" s="151"/>
      <c r="M24" s="151"/>
      <c r="N24" s="151"/>
      <c r="O24" s="151"/>
      <c r="P24" s="193">
        <f>K24*1000</f>
        <v>0</v>
      </c>
      <c r="Q24" s="194"/>
      <c r="R24" s="194"/>
      <c r="S24" s="194"/>
      <c r="T24" s="194"/>
      <c r="U24" s="194"/>
      <c r="V24" s="194"/>
      <c r="W24" s="195"/>
      <c r="AH24" s="26"/>
    </row>
    <row r="25" spans="1:49" ht="15" customHeight="1" thickBot="1">
      <c r="A25" s="25"/>
      <c r="B25" s="132" t="s">
        <v>242</v>
      </c>
      <c r="C25" s="133"/>
      <c r="D25" s="133"/>
      <c r="E25" s="133"/>
      <c r="F25" s="133"/>
      <c r="G25" s="133"/>
      <c r="H25" s="133"/>
      <c r="I25" s="133"/>
      <c r="J25" s="134"/>
      <c r="K25" s="152">
        <f>②オンサイト設置!L32-②オンサイト設置!L28</f>
        <v>0</v>
      </c>
      <c r="L25" s="152"/>
      <c r="M25" s="152"/>
      <c r="N25" s="152"/>
      <c r="O25" s="152"/>
      <c r="P25" s="190">
        <f>K25*1000</f>
        <v>0</v>
      </c>
      <c r="Q25" s="191"/>
      <c r="R25" s="191"/>
      <c r="S25" s="191"/>
      <c r="T25" s="191"/>
      <c r="U25" s="191"/>
      <c r="V25" s="191"/>
      <c r="W25" s="192"/>
      <c r="AH25" s="26"/>
    </row>
    <row r="26" spans="1:49" ht="15" customHeight="1" thickBot="1">
      <c r="A26" s="25"/>
      <c r="B26" s="130" t="s">
        <v>13</v>
      </c>
      <c r="C26" s="131"/>
      <c r="D26" s="131"/>
      <c r="E26" s="131"/>
      <c r="F26" s="131"/>
      <c r="G26" s="131"/>
      <c r="H26" s="131"/>
      <c r="I26" s="131"/>
      <c r="J26" s="131"/>
      <c r="K26" s="131"/>
      <c r="L26" s="131"/>
      <c r="M26" s="131"/>
      <c r="N26" s="131"/>
      <c r="O26" s="131"/>
      <c r="P26" s="68" t="s">
        <v>182</v>
      </c>
      <c r="Q26" s="167">
        <f>SUM(P24:W25)</f>
        <v>0</v>
      </c>
      <c r="R26" s="167"/>
      <c r="S26" s="167"/>
      <c r="T26" s="167"/>
      <c r="U26" s="167"/>
      <c r="V26" s="167"/>
      <c r="W26" s="189"/>
      <c r="Z26" s="20"/>
      <c r="AH26" s="26"/>
    </row>
    <row r="27" spans="1:49" ht="15" customHeight="1" thickBot="1">
      <c r="A27" s="25"/>
      <c r="B27" s="6" t="s">
        <v>48</v>
      </c>
      <c r="AH27" s="26"/>
    </row>
    <row r="28" spans="1:49" ht="30" customHeight="1" thickBot="1">
      <c r="A28" s="25"/>
      <c r="B28" s="130" t="s">
        <v>237</v>
      </c>
      <c r="C28" s="131"/>
      <c r="D28" s="131"/>
      <c r="E28" s="131"/>
      <c r="F28" s="131"/>
      <c r="G28" s="131"/>
      <c r="H28" s="131"/>
      <c r="I28" s="131"/>
      <c r="J28" s="161"/>
      <c r="K28" s="150" t="s">
        <v>323</v>
      </c>
      <c r="L28" s="150"/>
      <c r="M28" s="150"/>
      <c r="N28" s="150"/>
      <c r="O28" s="150"/>
      <c r="P28" s="150" t="s">
        <v>189</v>
      </c>
      <c r="Q28" s="150"/>
      <c r="R28" s="150"/>
      <c r="S28" s="150"/>
      <c r="T28" s="150"/>
      <c r="U28" s="150"/>
      <c r="V28" s="150"/>
      <c r="W28" s="166"/>
      <c r="AA28" s="17"/>
      <c r="AB28" s="17"/>
      <c r="AC28" s="17"/>
      <c r="AD28" s="17"/>
      <c r="AE28" s="17"/>
      <c r="AF28" s="17"/>
      <c r="AG28" s="17"/>
      <c r="AH28" s="26"/>
    </row>
    <row r="29" spans="1:49" ht="15" customHeight="1">
      <c r="A29" s="25"/>
      <c r="B29" s="127" t="s">
        <v>176</v>
      </c>
      <c r="C29" s="128"/>
      <c r="D29" s="128"/>
      <c r="E29" s="128"/>
      <c r="F29" s="128"/>
      <c r="G29" s="128"/>
      <c r="H29" s="128"/>
      <c r="I29" s="128"/>
      <c r="J29" s="129"/>
      <c r="K29" s="151">
        <f>③オフサイト設置!$L$23</f>
        <v>0</v>
      </c>
      <c r="L29" s="151"/>
      <c r="M29" s="151"/>
      <c r="N29" s="151"/>
      <c r="O29" s="151"/>
      <c r="P29" s="183">
        <f>③オフサイト設置!Q23</f>
        <v>0</v>
      </c>
      <c r="Q29" s="183"/>
      <c r="R29" s="183"/>
      <c r="S29" s="183"/>
      <c r="T29" s="183"/>
      <c r="U29" s="183"/>
      <c r="V29" s="183"/>
      <c r="W29" s="184"/>
      <c r="AH29" s="26"/>
    </row>
    <row r="30" spans="1:49" ht="15" customHeight="1" thickBot="1">
      <c r="A30" s="25"/>
      <c r="B30" s="163" t="s">
        <v>177</v>
      </c>
      <c r="C30" s="164"/>
      <c r="D30" s="164"/>
      <c r="E30" s="164"/>
      <c r="F30" s="164"/>
      <c r="G30" s="164"/>
      <c r="H30" s="164"/>
      <c r="I30" s="164"/>
      <c r="J30" s="165"/>
      <c r="K30" s="152">
        <f>③オフサイト設置!$L$24</f>
        <v>0</v>
      </c>
      <c r="L30" s="152"/>
      <c r="M30" s="152"/>
      <c r="N30" s="152"/>
      <c r="O30" s="152"/>
      <c r="P30" s="176">
        <f>③オフサイト設置!Q24</f>
        <v>0</v>
      </c>
      <c r="Q30" s="176"/>
      <c r="R30" s="176"/>
      <c r="S30" s="176"/>
      <c r="T30" s="176"/>
      <c r="U30" s="176"/>
      <c r="V30" s="176"/>
      <c r="W30" s="177"/>
      <c r="AH30" s="26"/>
    </row>
    <row r="31" spans="1:49" ht="15" customHeight="1" thickBot="1">
      <c r="A31" s="25"/>
      <c r="B31" s="130" t="s">
        <v>13</v>
      </c>
      <c r="C31" s="131"/>
      <c r="D31" s="131"/>
      <c r="E31" s="131"/>
      <c r="F31" s="131"/>
      <c r="G31" s="131"/>
      <c r="H31" s="131"/>
      <c r="I31" s="131"/>
      <c r="J31" s="131"/>
      <c r="K31" s="131"/>
      <c r="L31" s="131"/>
      <c r="M31" s="131"/>
      <c r="N31" s="131"/>
      <c r="O31" s="131"/>
      <c r="P31" s="51" t="s">
        <v>181</v>
      </c>
      <c r="Q31" s="221">
        <f>SUM(P29:W30)</f>
        <v>0</v>
      </c>
      <c r="R31" s="221"/>
      <c r="S31" s="221"/>
      <c r="T31" s="221"/>
      <c r="U31" s="221"/>
      <c r="V31" s="221"/>
      <c r="W31" s="222"/>
      <c r="AH31" s="26"/>
    </row>
    <row r="32" spans="1:49" ht="8.1" customHeight="1">
      <c r="A32" s="25"/>
      <c r="C32" s="7"/>
      <c r="D32" s="7"/>
      <c r="E32" s="7"/>
      <c r="F32" s="7"/>
      <c r="G32" s="7"/>
      <c r="H32" s="7"/>
      <c r="I32" s="7"/>
      <c r="AH32" s="26"/>
    </row>
    <row r="33" spans="1:34" ht="15" customHeight="1">
      <c r="A33" s="25"/>
      <c r="B33" s="49" t="s">
        <v>271</v>
      </c>
      <c r="AH33" s="26"/>
    </row>
    <row r="34" spans="1:34" ht="15" customHeight="1" thickBot="1">
      <c r="A34" s="25"/>
      <c r="B34" s="6" t="s">
        <v>265</v>
      </c>
      <c r="AH34" s="26"/>
    </row>
    <row r="35" spans="1:34" ht="30" customHeight="1" thickBot="1">
      <c r="A35" s="25"/>
      <c r="B35" s="130" t="s">
        <v>17</v>
      </c>
      <c r="C35" s="131"/>
      <c r="D35" s="131"/>
      <c r="E35" s="131"/>
      <c r="F35" s="131"/>
      <c r="G35" s="131"/>
      <c r="H35" s="131"/>
      <c r="I35" s="131"/>
      <c r="J35" s="161"/>
      <c r="K35" s="150" t="s">
        <v>81</v>
      </c>
      <c r="L35" s="150"/>
      <c r="M35" s="150"/>
      <c r="N35" s="150"/>
      <c r="O35" s="150"/>
      <c r="P35" s="162" t="s">
        <v>213</v>
      </c>
      <c r="Q35" s="172"/>
      <c r="R35" s="172"/>
      <c r="S35" s="172"/>
      <c r="T35" s="172"/>
      <c r="U35" s="227"/>
      <c r="V35" s="162" t="s">
        <v>194</v>
      </c>
      <c r="W35" s="172"/>
      <c r="X35" s="172"/>
      <c r="Y35" s="172"/>
      <c r="Z35" s="172"/>
      <c r="AA35" s="172"/>
      <c r="AB35" s="172"/>
      <c r="AC35" s="162" t="s">
        <v>156</v>
      </c>
      <c r="AD35" s="172"/>
      <c r="AE35" s="172"/>
      <c r="AF35" s="172"/>
      <c r="AG35" s="223"/>
      <c r="AH35" s="26"/>
    </row>
    <row r="36" spans="1:34" ht="15" customHeight="1" thickBot="1">
      <c r="A36" s="25"/>
      <c r="B36" s="203">
        <f>IF(④再エネ・証書調達!D22="□",⑤再エネ・証書調達!N9,⑥再エネ・証書調達!N12)</f>
        <v>0</v>
      </c>
      <c r="C36" s="204"/>
      <c r="D36" s="204"/>
      <c r="E36" s="204"/>
      <c r="F36" s="204"/>
      <c r="G36" s="204"/>
      <c r="H36" s="204"/>
      <c r="I36" s="204"/>
      <c r="J36" s="205"/>
      <c r="K36" s="206">
        <f>IF(④再エネ・証書調達!D22="□",⑤再エネ・証書調達!N13,⑥再エネ・証書調達!N16)</f>
        <v>0</v>
      </c>
      <c r="L36" s="206"/>
      <c r="M36" s="206"/>
      <c r="N36" s="206"/>
      <c r="O36" s="206"/>
      <c r="P36" s="228">
        <f>IF(④再エネ・証書調達!D22="□",⑤再エネ・証書調達!N12/100,⑥再エネ・証書調達!N15/100)</f>
        <v>0</v>
      </c>
      <c r="Q36" s="229"/>
      <c r="R36" s="229"/>
      <c r="S36" s="229"/>
      <c r="T36" s="229"/>
      <c r="U36" s="230"/>
      <c r="V36" s="52" t="s">
        <v>183</v>
      </c>
      <c r="W36" s="167">
        <f>K36*P36</f>
        <v>0</v>
      </c>
      <c r="X36" s="167"/>
      <c r="Y36" s="167"/>
      <c r="Z36" s="167"/>
      <c r="AA36" s="167"/>
      <c r="AB36" s="168"/>
      <c r="AC36" s="224">
        <f>ROUNDDOWN(W36/1000,3)</f>
        <v>0</v>
      </c>
      <c r="AD36" s="225"/>
      <c r="AE36" s="225"/>
      <c r="AF36" s="225"/>
      <c r="AG36" s="226"/>
      <c r="AH36" s="26"/>
    </row>
    <row r="37" spans="1:34" ht="15" customHeight="1" thickBot="1">
      <c r="A37" s="25"/>
      <c r="B37" s="6" t="s">
        <v>266</v>
      </c>
      <c r="AH37" s="26"/>
    </row>
    <row r="38" spans="1:34" ht="30" customHeight="1" thickBot="1">
      <c r="A38" s="25"/>
      <c r="B38" s="130" t="s">
        <v>19</v>
      </c>
      <c r="C38" s="131"/>
      <c r="D38" s="131"/>
      <c r="E38" s="131"/>
      <c r="F38" s="131"/>
      <c r="G38" s="131"/>
      <c r="H38" s="131"/>
      <c r="I38" s="131"/>
      <c r="J38" s="161"/>
      <c r="K38" s="150" t="s">
        <v>81</v>
      </c>
      <c r="L38" s="150"/>
      <c r="M38" s="150"/>
      <c r="N38" s="150"/>
      <c r="O38" s="162"/>
      <c r="P38" s="162" t="s">
        <v>83</v>
      </c>
      <c r="Q38" s="172"/>
      <c r="R38" s="172"/>
      <c r="S38" s="172"/>
      <c r="T38" s="172"/>
      <c r="U38" s="172"/>
      <c r="V38" s="223"/>
      <c r="W38" s="17"/>
      <c r="X38" s="17"/>
      <c r="Y38" s="17"/>
      <c r="Z38" s="17"/>
      <c r="AA38" s="17"/>
      <c r="AB38" s="17"/>
      <c r="AC38" s="17"/>
      <c r="AD38" s="17"/>
      <c r="AE38" s="17"/>
      <c r="AF38" s="17"/>
      <c r="AG38" s="17"/>
      <c r="AH38" s="26"/>
    </row>
    <row r="39" spans="1:34" ht="15" customHeight="1">
      <c r="A39" s="25"/>
      <c r="B39" s="201">
        <f>IF(④再エネ・証書調達!D22="□",⑤再エネ・証書調達!R22,⑥再エネ・証書調達!R21)</f>
        <v>0</v>
      </c>
      <c r="C39" s="202"/>
      <c r="D39" s="202"/>
      <c r="E39" s="202"/>
      <c r="F39" s="202"/>
      <c r="G39" s="202"/>
      <c r="H39" s="202"/>
      <c r="I39" s="202"/>
      <c r="J39" s="202"/>
      <c r="K39" s="210">
        <f>IF(④再エネ・証書調達!D22="□",⑤再エネ・証書調達!AB22,⑥再エネ・証書調達!AB21)</f>
        <v>0</v>
      </c>
      <c r="L39" s="210"/>
      <c r="M39" s="210"/>
      <c r="N39" s="210"/>
      <c r="O39" s="210"/>
      <c r="P39" s="151">
        <f>ROUNDDOWN(K39/1000,3)</f>
        <v>0</v>
      </c>
      <c r="Q39" s="151"/>
      <c r="R39" s="151"/>
      <c r="S39" s="151"/>
      <c r="T39" s="151"/>
      <c r="U39" s="151"/>
      <c r="V39" s="231"/>
      <c r="W39" s="18"/>
      <c r="X39" s="18"/>
      <c r="Y39" s="18"/>
      <c r="Z39" s="18"/>
      <c r="AA39" s="18"/>
      <c r="AB39" s="18"/>
      <c r="AC39" s="18"/>
      <c r="AD39" s="18"/>
      <c r="AE39" s="18"/>
      <c r="AF39" s="18"/>
      <c r="AG39" s="18"/>
      <c r="AH39" s="26"/>
    </row>
    <row r="40" spans="1:34" ht="15" customHeight="1" thickBot="1">
      <c r="A40" s="25"/>
      <c r="B40" s="211">
        <f>IF(④再エネ・証書調達!D22="□",⑤再エネ・証書調達!R23,⑥再エネ・証書調達!R22)</f>
        <v>0</v>
      </c>
      <c r="C40" s="212"/>
      <c r="D40" s="212"/>
      <c r="E40" s="212"/>
      <c r="F40" s="212"/>
      <c r="G40" s="212"/>
      <c r="H40" s="212"/>
      <c r="I40" s="212"/>
      <c r="J40" s="212"/>
      <c r="K40" s="213">
        <f>IF(④再エネ・証書調達!D22="□",⑤再エネ・証書調達!AB23,⑥再エネ・証書調達!AB22)</f>
        <v>0</v>
      </c>
      <c r="L40" s="213"/>
      <c r="M40" s="213"/>
      <c r="N40" s="213"/>
      <c r="O40" s="213"/>
      <c r="P40" s="235">
        <f>ROUNDDOWN(K40/1000,3)</f>
        <v>0</v>
      </c>
      <c r="Q40" s="236"/>
      <c r="R40" s="236"/>
      <c r="S40" s="236"/>
      <c r="T40" s="236"/>
      <c r="U40" s="236"/>
      <c r="V40" s="237"/>
      <c r="W40" s="18"/>
      <c r="X40" s="18"/>
      <c r="Y40" s="18"/>
      <c r="Z40" s="18"/>
      <c r="AA40" s="18"/>
      <c r="AB40" s="18"/>
      <c r="AC40" s="18"/>
      <c r="AD40" s="18"/>
      <c r="AE40" s="18"/>
      <c r="AF40" s="18"/>
      <c r="AG40" s="18"/>
      <c r="AH40" s="26"/>
    </row>
    <row r="41" spans="1:34" ht="15" customHeight="1" thickBot="1">
      <c r="A41" s="25"/>
      <c r="B41" s="207" t="s">
        <v>13</v>
      </c>
      <c r="C41" s="208"/>
      <c r="D41" s="208"/>
      <c r="E41" s="208"/>
      <c r="F41" s="208"/>
      <c r="G41" s="208"/>
      <c r="H41" s="208"/>
      <c r="I41" s="208"/>
      <c r="J41" s="209"/>
      <c r="K41" s="69" t="s">
        <v>184</v>
      </c>
      <c r="L41" s="199">
        <f>SUM(K39:O40)</f>
        <v>0</v>
      </c>
      <c r="M41" s="199"/>
      <c r="N41" s="199"/>
      <c r="O41" s="200"/>
      <c r="P41" s="232">
        <f>SUM(P39:V40)</f>
        <v>0</v>
      </c>
      <c r="Q41" s="233"/>
      <c r="R41" s="233"/>
      <c r="S41" s="233"/>
      <c r="T41" s="233"/>
      <c r="U41" s="233"/>
      <c r="V41" s="234"/>
      <c r="AH41" s="26"/>
    </row>
    <row r="42" spans="1:34" ht="8.1" customHeight="1">
      <c r="A42" s="25"/>
      <c r="C42" s="7"/>
      <c r="D42" s="7"/>
      <c r="E42" s="7"/>
      <c r="F42" s="7"/>
      <c r="G42" s="7"/>
      <c r="H42" s="7"/>
      <c r="I42" s="7"/>
      <c r="AH42" s="26"/>
    </row>
    <row r="43" spans="1:34" ht="15" customHeight="1">
      <c r="A43" s="25"/>
      <c r="B43" s="2" t="s">
        <v>267</v>
      </c>
      <c r="C43" s="2"/>
      <c r="Y43" s="55" t="str">
        <f>IF(④再エネ・証書調達!D22="□",IF(OR(⑤再エネ・証書調達!N11="■",⑤再エネ・証書調達!X22="■",⑤再エネ・証書調達!X23="■"),"■","□"),IF(OR(⑥再エネ・証書調達!N14="■",⑥再エネ・証書調達!X21="■",⑥再エネ・証書調達!X22="■"),"■","□"))</f>
        <v>□</v>
      </c>
      <c r="Z43" s="6" t="s">
        <v>97</v>
      </c>
      <c r="AC43" s="55" t="str">
        <f>IF(Y43="■","□","■")</f>
        <v>■</v>
      </c>
      <c r="AD43" s="6" t="s">
        <v>99</v>
      </c>
      <c r="AH43" s="26"/>
    </row>
    <row r="44" spans="1:34" ht="15" customHeight="1">
      <c r="A44" s="25"/>
      <c r="B44" s="2" t="s">
        <v>268</v>
      </c>
      <c r="C44" s="2"/>
      <c r="Y44" s="55" t="str">
        <f>④再エネ・証書調達!AB47</f>
        <v>□</v>
      </c>
      <c r="Z44" s="6" t="s">
        <v>97</v>
      </c>
      <c r="AC44" s="55" t="str">
        <f>IF(Y44="■","□","■")</f>
        <v>■</v>
      </c>
      <c r="AD44" s="6" t="s">
        <v>186</v>
      </c>
      <c r="AH44" s="26"/>
    </row>
    <row r="45" spans="1:34" ht="8.1" customHeight="1" thickBot="1">
      <c r="A45" s="25"/>
      <c r="C45" s="7"/>
      <c r="D45" s="7"/>
      <c r="E45" s="7"/>
      <c r="F45" s="7"/>
      <c r="G45" s="7"/>
      <c r="H45" s="7"/>
      <c r="I45" s="7"/>
      <c r="AH45" s="26"/>
    </row>
    <row r="46" spans="1:34" ht="15" customHeight="1" thickBot="1">
      <c r="A46" s="25"/>
      <c r="B46" s="2" t="s">
        <v>301</v>
      </c>
      <c r="C46" s="2"/>
      <c r="D46" s="2"/>
      <c r="E46" s="2"/>
      <c r="F46" s="2"/>
      <c r="G46" s="2"/>
      <c r="H46" s="2"/>
      <c r="I46" s="2"/>
      <c r="J46" s="2"/>
      <c r="K46" s="2"/>
      <c r="L46" s="2"/>
      <c r="M46" s="2"/>
      <c r="N46" s="2"/>
      <c r="O46" s="2"/>
      <c r="U46" s="217" t="s">
        <v>187</v>
      </c>
      <c r="V46" s="217"/>
      <c r="W46" s="217"/>
      <c r="X46" s="217"/>
      <c r="Y46" s="217"/>
      <c r="Z46" s="217"/>
      <c r="AA46" s="217"/>
      <c r="AC46" s="218">
        <f>SUM(Q21,Q26,Q31,W36,L41)</f>
        <v>0</v>
      </c>
      <c r="AD46" s="219"/>
      <c r="AE46" s="219"/>
      <c r="AF46" s="219"/>
      <c r="AG46" s="220"/>
      <c r="AH46" s="26"/>
    </row>
    <row r="47" spans="1:34" ht="8.1" customHeight="1">
      <c r="A47" s="27"/>
      <c r="B47" s="11"/>
      <c r="C47" s="43"/>
      <c r="D47" s="43"/>
      <c r="E47" s="43"/>
      <c r="F47" s="43"/>
      <c r="G47" s="43"/>
      <c r="H47" s="43"/>
      <c r="I47" s="43"/>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28"/>
    </row>
    <row r="48" spans="1:34">
      <c r="A48" s="77" t="s">
        <v>49</v>
      </c>
      <c r="B48" s="45"/>
      <c r="C48" s="46"/>
      <c r="D48" s="47"/>
      <c r="E48" s="47"/>
      <c r="F48" s="47"/>
      <c r="G48" s="47"/>
      <c r="H48" s="47"/>
      <c r="I48" s="47"/>
      <c r="J48" s="47"/>
    </row>
    <row r="49" spans="1:10">
      <c r="A49" s="77" t="s">
        <v>50</v>
      </c>
      <c r="B49" s="45"/>
      <c r="C49" s="46"/>
      <c r="D49" s="47"/>
      <c r="E49" s="47"/>
      <c r="F49" s="47"/>
      <c r="G49" s="47"/>
      <c r="H49" s="47"/>
      <c r="I49" s="47"/>
      <c r="J49" s="47"/>
    </row>
  </sheetData>
  <sheetProtection password="C290" sheet="1" objects="1" scenarios="1"/>
  <mergeCells count="141">
    <mergeCell ref="AK20:AK21"/>
    <mergeCell ref="AL20:AL21"/>
    <mergeCell ref="AK12:AK13"/>
    <mergeCell ref="AL12:AL13"/>
    <mergeCell ref="AM12:AM13"/>
    <mergeCell ref="AK11:AN11"/>
    <mergeCell ref="AN12:AN13"/>
    <mergeCell ref="AS12:AS13"/>
    <mergeCell ref="AT12:AT13"/>
    <mergeCell ref="AR12:AR13"/>
    <mergeCell ref="AR11:AT11"/>
    <mergeCell ref="AL17:AL19"/>
    <mergeCell ref="AM16:AN16"/>
    <mergeCell ref="AO16:AP16"/>
    <mergeCell ref="AP17:AP18"/>
    <mergeCell ref="AQ16:AR16"/>
    <mergeCell ref="BH12:BH13"/>
    <mergeCell ref="BI12:BI13"/>
    <mergeCell ref="BB12:BB13"/>
    <mergeCell ref="AL6:AR6"/>
    <mergeCell ref="AL7:AR7"/>
    <mergeCell ref="AL8:AR8"/>
    <mergeCell ref="AL9:AR9"/>
    <mergeCell ref="AJ12:AJ13"/>
    <mergeCell ref="AV12:AV13"/>
    <mergeCell ref="AU12:AU13"/>
    <mergeCell ref="AW12:AW13"/>
    <mergeCell ref="AX12:AX13"/>
    <mergeCell ref="AY12:AY13"/>
    <mergeCell ref="AZ12:AZ13"/>
    <mergeCell ref="BA12:BA13"/>
    <mergeCell ref="BC12:BC13"/>
    <mergeCell ref="AO11:AQ11"/>
    <mergeCell ref="AO12:AO13"/>
    <mergeCell ref="AQ12:AQ13"/>
    <mergeCell ref="AP12:AP13"/>
    <mergeCell ref="AW11:AY11"/>
    <mergeCell ref="AU11:AV11"/>
    <mergeCell ref="BC11:BD11"/>
    <mergeCell ref="BE11:BF11"/>
    <mergeCell ref="BG11:BH11"/>
    <mergeCell ref="AZ11:BB11"/>
    <mergeCell ref="U46:AA46"/>
    <mergeCell ref="AC46:AG46"/>
    <mergeCell ref="Q31:W31"/>
    <mergeCell ref="W36:AB36"/>
    <mergeCell ref="AC35:AG35"/>
    <mergeCell ref="AC36:AG36"/>
    <mergeCell ref="P35:U35"/>
    <mergeCell ref="P36:U36"/>
    <mergeCell ref="P38:V38"/>
    <mergeCell ref="P39:V39"/>
    <mergeCell ref="P41:V41"/>
    <mergeCell ref="P40:V40"/>
    <mergeCell ref="P28:W28"/>
    <mergeCell ref="AE14:AG14"/>
    <mergeCell ref="AE13:AG13"/>
    <mergeCell ref="AE11:AG11"/>
    <mergeCell ref="BD12:BD13"/>
    <mergeCell ref="BE12:BE13"/>
    <mergeCell ref="BF12:BF13"/>
    <mergeCell ref="BG12:BG13"/>
    <mergeCell ref="AK16:AL16"/>
    <mergeCell ref="AN17:AN18"/>
    <mergeCell ref="L41:O41"/>
    <mergeCell ref="B39:J39"/>
    <mergeCell ref="B36:J36"/>
    <mergeCell ref="B38:J38"/>
    <mergeCell ref="K38:O38"/>
    <mergeCell ref="K36:O36"/>
    <mergeCell ref="B41:J41"/>
    <mergeCell ref="K39:O39"/>
    <mergeCell ref="B40:J40"/>
    <mergeCell ref="K40:O40"/>
    <mergeCell ref="B35:J35"/>
    <mergeCell ref="A1:AH1"/>
    <mergeCell ref="V35:AB35"/>
    <mergeCell ref="B30:J30"/>
    <mergeCell ref="A2:AH2"/>
    <mergeCell ref="K30:O30"/>
    <mergeCell ref="P30:W30"/>
    <mergeCell ref="Y14:AB14"/>
    <mergeCell ref="K35:O35"/>
    <mergeCell ref="P19:T19"/>
    <mergeCell ref="P20:T20"/>
    <mergeCell ref="U20:Y20"/>
    <mergeCell ref="Y11:AB11"/>
    <mergeCell ref="P29:W29"/>
    <mergeCell ref="U21:Y21"/>
    <mergeCell ref="P23:W23"/>
    <mergeCell ref="Q26:W26"/>
    <mergeCell ref="P25:W25"/>
    <mergeCell ref="P24:W24"/>
    <mergeCell ref="B26:O26"/>
    <mergeCell ref="AE3:AF3"/>
    <mergeCell ref="B24:J24"/>
    <mergeCell ref="K24:O24"/>
    <mergeCell ref="B28:J28"/>
    <mergeCell ref="AB3:AC3"/>
    <mergeCell ref="Y3:Z3"/>
    <mergeCell ref="W3:X3"/>
    <mergeCell ref="B23:J23"/>
    <mergeCell ref="K23:O23"/>
    <mergeCell ref="B19:J19"/>
    <mergeCell ref="B20:J20"/>
    <mergeCell ref="B21:O21"/>
    <mergeCell ref="K19:O19"/>
    <mergeCell ref="K20:O20"/>
    <mergeCell ref="U18:Y18"/>
    <mergeCell ref="Q21:T21"/>
    <mergeCell ref="K18:O18"/>
    <mergeCell ref="S13:V13"/>
    <mergeCell ref="P18:T18"/>
    <mergeCell ref="U19:Y19"/>
    <mergeCell ref="Y13:AB13"/>
    <mergeCell ref="B18:J18"/>
    <mergeCell ref="S14:V14"/>
    <mergeCell ref="L4:AG4"/>
    <mergeCell ref="L5:AG5"/>
    <mergeCell ref="L6:AG6"/>
    <mergeCell ref="B29:J29"/>
    <mergeCell ref="B31:O31"/>
    <mergeCell ref="B25:J25"/>
    <mergeCell ref="G8:K8"/>
    <mergeCell ref="B4:F4"/>
    <mergeCell ref="B5:F5"/>
    <mergeCell ref="B6:F6"/>
    <mergeCell ref="B7:F7"/>
    <mergeCell ref="B8:F8"/>
    <mergeCell ref="G4:K4"/>
    <mergeCell ref="G5:K5"/>
    <mergeCell ref="L8:AG8"/>
    <mergeCell ref="Y12:AB12"/>
    <mergeCell ref="K28:O28"/>
    <mergeCell ref="K29:O29"/>
    <mergeCell ref="K25:O25"/>
    <mergeCell ref="L7:AG7"/>
    <mergeCell ref="G6:K6"/>
    <mergeCell ref="G7:K7"/>
    <mergeCell ref="S12:V12"/>
    <mergeCell ref="AE12:AG12"/>
  </mergeCells>
  <phoneticPr fontId="1"/>
  <conditionalFormatting sqref="B36:J36">
    <cfRule type="cellIs" dxfId="10" priority="12" operator="equal">
      <formula>0</formula>
    </cfRule>
  </conditionalFormatting>
  <conditionalFormatting sqref="B39:J40">
    <cfRule type="cellIs" dxfId="9" priority="9" operator="equal">
      <formula>0</formula>
    </cfRule>
  </conditionalFormatting>
  <conditionalFormatting sqref="AE12:AG12">
    <cfRule type="cellIs" dxfId="8" priority="1" operator="equal">
      <formula>""</formula>
    </cfRule>
    <cfRule type="cellIs" dxfId="7" priority="2" operator="equal">
      <formula>100</formula>
    </cfRule>
    <cfRule type="cellIs" dxfId="6" priority="3" operator="greaterThan">
      <formula>100</formula>
    </cfRule>
    <cfRule type="cellIs" dxfId="5" priority="8" operator="lessThan">
      <formula>100</formula>
    </cfRule>
  </conditionalFormatting>
  <conditionalFormatting sqref="AE14:AG14">
    <cfRule type="cellIs" dxfId="4" priority="5" operator="equal">
      <formula>"適合"</formula>
    </cfRule>
    <cfRule type="cellIs" dxfId="3" priority="7" operator="equal">
      <formula>"不適合"</formula>
    </cfRule>
  </conditionalFormatting>
  <dataValidations count="3">
    <dataValidation type="whole" operator="greaterThanOrEqual" allowBlank="1" showInputMessage="1" showErrorMessage="1" sqref="K19:O20 K24" xr:uid="{00000000-0002-0000-0100-000000000000}">
      <formula1>0</formula1>
    </dataValidation>
    <dataValidation type="whole" allowBlank="1" showInputMessage="1" showErrorMessage="1" sqref="U19:Y20" xr:uid="{00000000-0002-0000-0100-000001000000}">
      <formula1>0</formula1>
      <formula2>1</formula2>
    </dataValidation>
    <dataValidation operator="greaterThan" allowBlank="1" showInputMessage="1" showErrorMessage="1" sqref="AE12:AG12" xr:uid="{00000000-0002-0000-0100-000002000000}"/>
  </dataValidations>
  <printOptions horizontalCentered="1"/>
  <pageMargins left="0.35433070866141736" right="0.35433070866141736" top="0.55118110236220474" bottom="0.55118110236220474"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BK42"/>
  <sheetViews>
    <sheetView view="pageBreakPreview" topLeftCell="A4" zoomScale="80" zoomScaleNormal="70" zoomScaleSheetLayoutView="80" workbookViewId="0">
      <selection activeCell="AM28" sqref="AM28"/>
    </sheetView>
  </sheetViews>
  <sheetFormatPr defaultColWidth="2.59765625" defaultRowHeight="12"/>
  <cols>
    <col min="1" max="1" width="1.59765625" style="4" customWidth="1"/>
    <col min="2" max="33" width="2.59765625" style="4"/>
    <col min="34" max="34" width="1.59765625" style="4" customWidth="1"/>
    <col min="35" max="37" width="2.59765625" style="4"/>
    <col min="38" max="38" width="8.59765625" style="4" customWidth="1"/>
    <col min="39" max="39" width="18" style="4" bestFit="1" customWidth="1"/>
    <col min="40" max="40" width="19" style="4" bestFit="1" customWidth="1"/>
    <col min="41" max="41" width="12.19921875" style="4" bestFit="1" customWidth="1"/>
    <col min="42" max="42" width="8.59765625" style="4" customWidth="1"/>
    <col min="43" max="43" width="18" style="4" bestFit="1" customWidth="1"/>
    <col min="44" max="44" width="19" style="4" bestFit="1" customWidth="1"/>
    <col min="45" max="45" width="12.19921875" style="4" bestFit="1" customWidth="1"/>
    <col min="46" max="16384" width="2.59765625" style="4"/>
  </cols>
  <sheetData>
    <row r="1" spans="1:63" ht="12" customHeight="1">
      <c r="A1" s="171" t="s">
        <v>256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row>
    <row r="2" spans="1:63" ht="20.25" customHeight="1">
      <c r="A2" s="294" t="s">
        <v>94</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6"/>
    </row>
    <row r="3" spans="1:63" ht="15" customHeight="1">
      <c r="A3" s="282"/>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4"/>
    </row>
    <row r="4" spans="1:63" s="6" customFormat="1" ht="15" customHeight="1">
      <c r="A4" s="25"/>
      <c r="B4" s="285" t="s">
        <v>84</v>
      </c>
      <c r="C4" s="286"/>
      <c r="D4" s="286"/>
      <c r="E4" s="286"/>
      <c r="F4" s="286"/>
      <c r="G4" s="286"/>
      <c r="H4" s="286"/>
      <c r="I4" s="287"/>
      <c r="J4" s="114" t="s">
        <v>118</v>
      </c>
      <c r="K4" s="136" t="s">
        <v>85</v>
      </c>
      <c r="L4" s="136"/>
      <c r="M4" s="136"/>
      <c r="N4" s="136"/>
      <c r="O4" s="136"/>
      <c r="P4" s="136"/>
      <c r="Q4" s="136"/>
      <c r="R4" s="136"/>
      <c r="S4" s="136"/>
      <c r="T4" s="136"/>
      <c r="U4" s="136"/>
      <c r="V4" s="136"/>
      <c r="W4" s="136"/>
      <c r="X4" s="136"/>
      <c r="Y4" s="136"/>
      <c r="Z4" s="137"/>
      <c r="AA4" s="86" t="str">
        <f>IF(J4="■","□","■")</f>
        <v>■</v>
      </c>
      <c r="AB4" s="136" t="s">
        <v>86</v>
      </c>
      <c r="AC4" s="136"/>
      <c r="AD4" s="136"/>
      <c r="AE4" s="137"/>
      <c r="AH4" s="26"/>
      <c r="AL4" s="3"/>
    </row>
    <row r="5" spans="1:63" ht="8.1" customHeight="1">
      <c r="A5" s="21"/>
      <c r="C5" s="13"/>
      <c r="D5" s="13"/>
      <c r="E5" s="13"/>
      <c r="F5" s="13"/>
      <c r="G5" s="13"/>
      <c r="H5" s="13"/>
      <c r="I5" s="13"/>
      <c r="AH5" s="22"/>
    </row>
    <row r="6" spans="1:63" ht="15" customHeight="1">
      <c r="A6" s="21"/>
      <c r="B6" s="49" t="s">
        <v>215</v>
      </c>
      <c r="C6" s="7"/>
      <c r="D6" s="7"/>
      <c r="E6" s="7"/>
      <c r="F6" s="7"/>
      <c r="G6" s="7"/>
      <c r="H6" s="7"/>
      <c r="I6" s="7"/>
      <c r="J6" s="6"/>
      <c r="K6" s="6"/>
      <c r="L6" s="6"/>
      <c r="M6" s="6"/>
      <c r="N6" s="6"/>
      <c r="O6" s="6"/>
      <c r="P6" s="6"/>
      <c r="Q6" s="6"/>
      <c r="R6" s="6"/>
      <c r="S6" s="6"/>
      <c r="T6" s="6"/>
      <c r="U6" s="6"/>
      <c r="V6" s="6"/>
      <c r="W6" s="6"/>
      <c r="X6" s="6"/>
      <c r="Y6" s="6"/>
      <c r="Z6" s="6"/>
      <c r="AA6" s="6"/>
      <c r="AB6" s="6"/>
      <c r="AC6" s="6"/>
      <c r="AD6" s="6"/>
      <c r="AE6" s="6"/>
      <c r="AF6" s="6"/>
      <c r="AG6" s="6"/>
      <c r="AH6" s="26"/>
    </row>
    <row r="7" spans="1:63" ht="15" customHeight="1" thickBot="1">
      <c r="A7" s="21"/>
      <c r="B7" s="9" t="s">
        <v>216</v>
      </c>
      <c r="C7" s="7"/>
      <c r="D7" s="7"/>
      <c r="E7" s="7"/>
      <c r="F7" s="7"/>
      <c r="G7" s="7"/>
      <c r="H7" s="7"/>
      <c r="I7" s="7"/>
      <c r="J7" s="6"/>
      <c r="K7" s="6"/>
      <c r="L7" s="6"/>
      <c r="M7" s="6"/>
      <c r="N7" s="6"/>
      <c r="O7" s="6"/>
      <c r="P7" s="6"/>
      <c r="Q7" s="6"/>
      <c r="R7" s="6"/>
      <c r="S7" s="6"/>
      <c r="T7" s="6"/>
      <c r="U7" s="6"/>
      <c r="V7" s="6"/>
      <c r="W7" s="6"/>
      <c r="X7" s="6"/>
      <c r="Y7" s="6"/>
      <c r="Z7" s="6"/>
      <c r="AA7" s="6"/>
      <c r="AB7" s="6"/>
      <c r="AC7" s="6"/>
      <c r="AD7" s="6"/>
      <c r="AE7" s="6"/>
      <c r="AF7" s="6"/>
      <c r="AG7" s="6"/>
      <c r="AH7" s="26"/>
      <c r="AL7" s="4" t="s">
        <v>171</v>
      </c>
    </row>
    <row r="8" spans="1:63" ht="15" customHeight="1">
      <c r="A8" s="21"/>
      <c r="B8" s="6" t="s">
        <v>87</v>
      </c>
      <c r="C8" s="7"/>
      <c r="D8" s="7"/>
      <c r="E8" s="7"/>
      <c r="F8" s="7"/>
      <c r="G8" s="7"/>
      <c r="H8" s="7"/>
      <c r="I8" s="7"/>
      <c r="J8" s="6"/>
      <c r="K8" s="6"/>
      <c r="L8" s="6"/>
      <c r="M8" s="6"/>
      <c r="N8" s="6"/>
      <c r="O8" s="6"/>
      <c r="P8" s="6"/>
      <c r="Q8" s="6"/>
      <c r="R8" s="6"/>
      <c r="S8" s="6"/>
      <c r="T8" s="6"/>
      <c r="U8" s="6"/>
      <c r="V8" s="6"/>
      <c r="W8" s="6"/>
      <c r="X8" s="6"/>
      <c r="Y8" s="6"/>
      <c r="Z8" s="6"/>
      <c r="AA8" s="71" t="s">
        <v>23</v>
      </c>
      <c r="AB8" s="288"/>
      <c r="AC8" s="276"/>
      <c r="AD8" s="276"/>
      <c r="AE8" s="277"/>
      <c r="AF8" s="6" t="s">
        <v>22</v>
      </c>
      <c r="AG8" s="6"/>
      <c r="AH8" s="26"/>
      <c r="AL8" s="253" t="s">
        <v>174</v>
      </c>
      <c r="AM8" s="254"/>
      <c r="AN8" s="254"/>
      <c r="AO8" s="254"/>
      <c r="AP8" s="253" t="s">
        <v>169</v>
      </c>
      <c r="AQ8" s="254"/>
      <c r="AR8" s="254"/>
      <c r="AS8" s="255"/>
    </row>
    <row r="9" spans="1:63" ht="15" customHeight="1">
      <c r="A9" s="21"/>
      <c r="B9" s="6" t="s">
        <v>251</v>
      </c>
      <c r="C9" s="7"/>
      <c r="D9" s="7"/>
      <c r="E9" s="7"/>
      <c r="F9" s="7"/>
      <c r="G9" s="7"/>
      <c r="H9" s="7"/>
      <c r="I9" s="7"/>
      <c r="J9" s="6"/>
      <c r="K9" s="6"/>
      <c r="L9" s="64" t="s">
        <v>252</v>
      </c>
      <c r="M9" s="6"/>
      <c r="N9" s="6"/>
      <c r="O9" s="6"/>
      <c r="P9" s="6"/>
      <c r="Q9" s="6"/>
      <c r="R9" s="6"/>
      <c r="S9" s="6"/>
      <c r="T9" s="6"/>
      <c r="U9" s="6"/>
      <c r="V9" s="6"/>
      <c r="W9" s="6"/>
      <c r="X9" s="6"/>
      <c r="Y9" s="6"/>
      <c r="Z9" s="6"/>
      <c r="AA9" s="71" t="s">
        <v>24</v>
      </c>
      <c r="AB9" s="256">
        <f>ROUNDDOWN(AB8*0.05,2)</f>
        <v>0</v>
      </c>
      <c r="AC9" s="257"/>
      <c r="AD9" s="257"/>
      <c r="AE9" s="258"/>
      <c r="AF9" s="6" t="s">
        <v>22</v>
      </c>
      <c r="AG9" s="6"/>
      <c r="AH9" s="26"/>
      <c r="AL9" s="19" t="s">
        <v>170</v>
      </c>
      <c r="AM9" s="16" t="s">
        <v>172</v>
      </c>
      <c r="AN9" s="19" t="s">
        <v>173</v>
      </c>
      <c r="AO9" s="19" t="s">
        <v>175</v>
      </c>
      <c r="AP9" s="19" t="s">
        <v>170</v>
      </c>
      <c r="AQ9" s="19" t="s">
        <v>172</v>
      </c>
      <c r="AR9" s="19" t="s">
        <v>173</v>
      </c>
      <c r="AS9" s="19" t="s">
        <v>175</v>
      </c>
    </row>
    <row r="10" spans="1:63" ht="15" customHeight="1">
      <c r="A10" s="21"/>
      <c r="B10" s="9" t="s">
        <v>299</v>
      </c>
      <c r="C10" s="7"/>
      <c r="D10" s="7"/>
      <c r="E10" s="7"/>
      <c r="F10" s="7"/>
      <c r="G10" s="7"/>
      <c r="H10" s="7"/>
      <c r="I10" s="7"/>
      <c r="J10" s="6"/>
      <c r="K10" s="6"/>
      <c r="L10" s="6"/>
      <c r="M10" s="6"/>
      <c r="N10" s="6"/>
      <c r="O10" s="6"/>
      <c r="P10" s="6"/>
      <c r="Q10" s="6"/>
      <c r="R10" s="6"/>
      <c r="S10" s="6"/>
      <c r="T10" s="6"/>
      <c r="U10" s="6"/>
      <c r="V10" s="6"/>
      <c r="W10" s="6"/>
      <c r="X10" s="6"/>
      <c r="Y10" s="6"/>
      <c r="AA10" s="7" t="s">
        <v>298</v>
      </c>
      <c r="AB10" s="259"/>
      <c r="AC10" s="260"/>
      <c r="AD10" s="260"/>
      <c r="AE10" s="261"/>
      <c r="AF10" s="6" t="s">
        <v>22</v>
      </c>
      <c r="AG10" s="6"/>
      <c r="AH10" s="26"/>
      <c r="AL10" s="19" t="s">
        <v>167</v>
      </c>
      <c r="AM10" s="37">
        <v>6</v>
      </c>
      <c r="AN10" s="33">
        <v>12</v>
      </c>
      <c r="AO10" s="33">
        <v>24</v>
      </c>
      <c r="AP10" s="19" t="s">
        <v>167</v>
      </c>
      <c r="AQ10" s="33">
        <v>3</v>
      </c>
      <c r="AR10" s="33">
        <v>6</v>
      </c>
      <c r="AS10" s="33">
        <v>12</v>
      </c>
    </row>
    <row r="11" spans="1:63" ht="15" customHeight="1">
      <c r="A11" s="21"/>
      <c r="B11" s="12"/>
      <c r="C11" s="7"/>
      <c r="D11" s="7"/>
      <c r="E11" s="7"/>
      <c r="F11" s="7"/>
      <c r="G11" s="7"/>
      <c r="H11" s="7"/>
      <c r="I11" s="7"/>
      <c r="J11" s="6"/>
      <c r="K11" s="6"/>
      <c r="L11" s="6"/>
      <c r="M11" s="6"/>
      <c r="N11" s="6"/>
      <c r="O11" s="6"/>
      <c r="P11" s="6"/>
      <c r="Q11" s="6"/>
      <c r="R11" s="6"/>
      <c r="S11" s="6"/>
      <c r="T11" s="6"/>
      <c r="U11" s="6"/>
      <c r="V11" s="6"/>
      <c r="W11" s="6"/>
      <c r="X11" s="6"/>
      <c r="Y11" s="6"/>
      <c r="Z11" s="7" t="s">
        <v>276</v>
      </c>
      <c r="AA11" s="72" t="s">
        <v>31</v>
      </c>
      <c r="AB11" s="300" t="str">
        <f>IF(J4="■",IF(AND(2000&lt;=AB10,AB10&lt;5000),VLOOKUP(AL10,AL8:AO11,2,FALSE),IF(AND(5000&lt;=AB10,AB10&lt;10000),VLOOKUP(AL10,AL8:AO11,3,FALSE),IF(AB10&gt;=10000,VLOOKUP(AL10,AL8:AO11,4,FALSE),""))),IF(AND(2000&lt;=AB10,AB10&lt;5000),VLOOKUP(AP10,AP8:AS11,2,FALSE),IF(AND(5000&lt;=AB10,AB10&lt;10000),VLOOKUP(AP10,AP8:AS11,3,FALSE),IF(AB10&gt;=10000,VLOOKUP(AP10,AP8:AS11,4,FALSE),""))))</f>
        <v/>
      </c>
      <c r="AC11" s="301"/>
      <c r="AD11" s="301"/>
      <c r="AE11" s="302"/>
      <c r="AF11" s="6" t="s">
        <v>9</v>
      </c>
      <c r="AG11" s="6"/>
      <c r="AH11" s="26"/>
      <c r="AL11" s="19" t="s">
        <v>168</v>
      </c>
      <c r="AM11" s="37">
        <v>18</v>
      </c>
      <c r="AN11" s="33">
        <v>36</v>
      </c>
      <c r="AO11" s="33">
        <v>45</v>
      </c>
      <c r="AP11" s="19" t="s">
        <v>168</v>
      </c>
      <c r="AQ11" s="33">
        <v>9</v>
      </c>
      <c r="AR11" s="33">
        <v>18</v>
      </c>
      <c r="AS11" s="33">
        <v>36</v>
      </c>
    </row>
    <row r="12" spans="1:63" ht="15" customHeight="1" thickBot="1">
      <c r="A12" s="21"/>
      <c r="B12" s="6"/>
      <c r="C12" s="7"/>
      <c r="D12" s="7"/>
      <c r="E12" s="7"/>
      <c r="F12" s="7"/>
      <c r="G12" s="7"/>
      <c r="H12" s="7"/>
      <c r="I12" s="7"/>
      <c r="J12" s="6"/>
      <c r="K12" s="6"/>
      <c r="L12" s="6"/>
      <c r="M12" s="6"/>
      <c r="N12" s="6"/>
      <c r="O12" s="6"/>
      <c r="P12" s="6"/>
      <c r="Q12" s="6"/>
      <c r="R12" s="6"/>
      <c r="S12" s="6"/>
      <c r="T12" s="6"/>
      <c r="U12" s="6"/>
      <c r="V12" s="6"/>
      <c r="W12" s="6"/>
      <c r="X12" s="6"/>
      <c r="Y12" s="6"/>
      <c r="Z12" s="7" t="s">
        <v>277</v>
      </c>
      <c r="AA12" s="72" t="s">
        <v>33</v>
      </c>
      <c r="AB12" s="262" t="str">
        <f>IF(J4="■",IF(AND(2000&lt;=AB10,AB10&lt;5000),VLOOKUP(AL11,AL8:AO11,2,FALSE),IF(AND(5000&lt;=AB10,AB10&lt;10000),VLOOKUP(AL11,AL8:AO11,3,FALSE),IF(AB10&gt;=10000,VLOOKUP(AL11,AL8:AO11,4,FALSE),""))),IF(AND(2000&lt;=AB10,AB10&lt;5000),VLOOKUP(AP11,AP8:AS11,2,FALSE),IF(AND(5000&lt;=AB10,AB10&lt;10000),VLOOKUP(AP11,AP8:AS11,3,FALSE),IF(AB10&gt;=10000,VLOOKUP(AP11,AP8:AS11,4,FALSE),""))))</f>
        <v/>
      </c>
      <c r="AC12" s="263"/>
      <c r="AD12" s="263"/>
      <c r="AE12" s="264"/>
      <c r="AF12" s="6" t="s">
        <v>9</v>
      </c>
      <c r="AG12" s="6"/>
      <c r="AH12" s="26"/>
    </row>
    <row r="13" spans="1:63" ht="8.1" customHeight="1">
      <c r="A13" s="21"/>
      <c r="C13" s="13"/>
      <c r="D13" s="13"/>
      <c r="E13" s="13"/>
      <c r="F13" s="13"/>
      <c r="G13" s="13"/>
      <c r="H13" s="13"/>
      <c r="I13" s="13"/>
      <c r="AH13" s="22"/>
    </row>
    <row r="14" spans="1:63" ht="15" customHeight="1" thickBot="1">
      <c r="A14" s="25"/>
      <c r="B14" s="6" t="s">
        <v>88</v>
      </c>
      <c r="C14" s="7"/>
      <c r="D14" s="7"/>
      <c r="E14" s="7"/>
      <c r="F14" s="7"/>
      <c r="G14" s="7"/>
      <c r="H14" s="7"/>
      <c r="I14" s="7"/>
      <c r="J14" s="6"/>
      <c r="K14" s="6"/>
      <c r="L14" s="6"/>
      <c r="M14" s="6"/>
      <c r="N14" s="6"/>
      <c r="O14" s="6"/>
      <c r="P14" s="6"/>
      <c r="Q14" s="6"/>
      <c r="R14" s="6"/>
      <c r="S14" s="6"/>
      <c r="T14" s="6"/>
      <c r="U14" s="6"/>
      <c r="V14" s="6"/>
      <c r="W14" s="6"/>
      <c r="X14" s="6"/>
      <c r="Y14" s="6"/>
      <c r="Z14" s="6"/>
      <c r="AA14" s="7"/>
      <c r="AB14" s="7"/>
      <c r="AC14" s="7"/>
      <c r="AD14" s="7"/>
      <c r="AE14" s="7"/>
      <c r="AF14" s="6"/>
      <c r="AG14" s="6"/>
      <c r="AH14" s="26"/>
    </row>
    <row r="15" spans="1:63" ht="30" customHeight="1">
      <c r="A15" s="25"/>
      <c r="B15" s="291" t="s">
        <v>217</v>
      </c>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3"/>
      <c r="AB15" s="275"/>
      <c r="AC15" s="276"/>
      <c r="AD15" s="276"/>
      <c r="AE15" s="277"/>
      <c r="AF15" s="6" t="s">
        <v>22</v>
      </c>
      <c r="AG15" s="6"/>
      <c r="AH15" s="26"/>
      <c r="AL15" s="291" t="s">
        <v>217</v>
      </c>
      <c r="AM15" s="292"/>
      <c r="AN15" s="292"/>
      <c r="AO15" s="292"/>
      <c r="AP15" s="292"/>
      <c r="AQ15" s="307"/>
      <c r="AR15" s="90"/>
      <c r="AS15" s="17"/>
      <c r="AT15" s="17"/>
      <c r="AU15" s="17"/>
      <c r="AV15" s="17"/>
      <c r="AW15" s="17"/>
      <c r="AX15" s="17"/>
      <c r="AY15" s="17"/>
      <c r="AZ15" s="17"/>
      <c r="BA15" s="17"/>
      <c r="BB15" s="17"/>
      <c r="BC15" s="17"/>
      <c r="BD15" s="17"/>
      <c r="BE15" s="17"/>
      <c r="BF15" s="17"/>
      <c r="BG15" s="17"/>
      <c r="BH15" s="17"/>
      <c r="BI15" s="17"/>
      <c r="BJ15" s="17"/>
      <c r="BK15" s="17"/>
    </row>
    <row r="16" spans="1:63" ht="15" customHeight="1">
      <c r="A16" s="25"/>
      <c r="B16" s="279" t="s">
        <v>70</v>
      </c>
      <c r="C16" s="280"/>
      <c r="D16" s="280"/>
      <c r="E16" s="280"/>
      <c r="F16" s="280"/>
      <c r="G16" s="280"/>
      <c r="H16" s="280"/>
      <c r="I16" s="280"/>
      <c r="J16" s="280"/>
      <c r="K16" s="280"/>
      <c r="L16" s="280"/>
      <c r="M16" s="280"/>
      <c r="N16" s="280"/>
      <c r="O16" s="280"/>
      <c r="P16" s="280"/>
      <c r="Q16" s="280"/>
      <c r="R16" s="280"/>
      <c r="S16" s="280"/>
      <c r="T16" s="280"/>
      <c r="U16" s="280"/>
      <c r="V16" s="280"/>
      <c r="W16" s="280"/>
      <c r="X16" s="280"/>
      <c r="Y16" s="280"/>
      <c r="Z16" s="280"/>
      <c r="AA16" s="281"/>
      <c r="AB16" s="278"/>
      <c r="AC16" s="260"/>
      <c r="AD16" s="260"/>
      <c r="AE16" s="261"/>
      <c r="AF16" s="6" t="s">
        <v>22</v>
      </c>
      <c r="AG16" s="6"/>
      <c r="AH16" s="26"/>
      <c r="AL16" s="279" t="s">
        <v>70</v>
      </c>
      <c r="AM16" s="280"/>
      <c r="AN16" s="280"/>
      <c r="AO16" s="280"/>
      <c r="AP16" s="280"/>
      <c r="AQ16" s="305"/>
      <c r="AR16" s="90"/>
      <c r="AS16" s="17"/>
      <c r="AT16" s="17"/>
      <c r="AU16" s="17"/>
      <c r="AV16" s="17"/>
      <c r="AW16" s="17"/>
      <c r="AX16" s="17"/>
      <c r="AY16" s="17"/>
      <c r="AZ16" s="17"/>
      <c r="BA16" s="17"/>
      <c r="BB16" s="17"/>
      <c r="BC16" s="17"/>
      <c r="BD16" s="17"/>
      <c r="BE16" s="17"/>
      <c r="BF16" s="17"/>
      <c r="BG16" s="17"/>
      <c r="BH16" s="17"/>
      <c r="BI16" s="17"/>
      <c r="BJ16" s="17"/>
      <c r="BK16" s="17"/>
    </row>
    <row r="17" spans="1:63" ht="25.65" customHeight="1">
      <c r="A17" s="25"/>
      <c r="B17" s="279" t="s">
        <v>71</v>
      </c>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1"/>
      <c r="AB17" s="278"/>
      <c r="AC17" s="260"/>
      <c r="AD17" s="260"/>
      <c r="AE17" s="261"/>
      <c r="AF17" s="6" t="s">
        <v>22</v>
      </c>
      <c r="AG17" s="6"/>
      <c r="AH17" s="26"/>
      <c r="AL17" s="279" t="s">
        <v>71</v>
      </c>
      <c r="AM17" s="280"/>
      <c r="AN17" s="280"/>
      <c r="AO17" s="280"/>
      <c r="AP17" s="280"/>
      <c r="AQ17" s="305"/>
      <c r="AR17" s="90"/>
      <c r="AS17" s="17"/>
      <c r="AT17" s="17"/>
      <c r="AU17" s="17"/>
      <c r="AV17" s="17"/>
      <c r="AW17" s="17"/>
      <c r="AX17" s="17"/>
      <c r="AY17" s="17"/>
      <c r="AZ17" s="17"/>
      <c r="BA17" s="17"/>
      <c r="BB17" s="17"/>
      <c r="BC17" s="17"/>
      <c r="BD17" s="17"/>
      <c r="BE17" s="17"/>
      <c r="BF17" s="17"/>
      <c r="BG17" s="17"/>
      <c r="BH17" s="17"/>
      <c r="BI17" s="17"/>
      <c r="BJ17" s="17"/>
      <c r="BK17" s="17"/>
    </row>
    <row r="18" spans="1:63" ht="27" customHeight="1">
      <c r="A18" s="25"/>
      <c r="B18" s="279" t="s">
        <v>72</v>
      </c>
      <c r="C18" s="280"/>
      <c r="D18" s="280"/>
      <c r="E18" s="280"/>
      <c r="F18" s="280"/>
      <c r="G18" s="280"/>
      <c r="H18" s="280"/>
      <c r="I18" s="280"/>
      <c r="J18" s="280"/>
      <c r="K18" s="280"/>
      <c r="L18" s="280"/>
      <c r="M18" s="280"/>
      <c r="N18" s="280"/>
      <c r="O18" s="280"/>
      <c r="P18" s="280"/>
      <c r="Q18" s="280"/>
      <c r="R18" s="280"/>
      <c r="S18" s="280"/>
      <c r="T18" s="280"/>
      <c r="U18" s="280"/>
      <c r="V18" s="280"/>
      <c r="W18" s="280"/>
      <c r="X18" s="280"/>
      <c r="Y18" s="280"/>
      <c r="Z18" s="280"/>
      <c r="AA18" s="281"/>
      <c r="AB18" s="278"/>
      <c r="AC18" s="260"/>
      <c r="AD18" s="260"/>
      <c r="AE18" s="261"/>
      <c r="AF18" s="6" t="s">
        <v>22</v>
      </c>
      <c r="AG18" s="6"/>
      <c r="AH18" s="26"/>
      <c r="AL18" s="279" t="s">
        <v>72</v>
      </c>
      <c r="AM18" s="280"/>
      <c r="AN18" s="280"/>
      <c r="AO18" s="280"/>
      <c r="AP18" s="280"/>
      <c r="AQ18" s="305"/>
      <c r="AR18" s="91"/>
      <c r="AS18" s="92"/>
      <c r="AT18" s="92"/>
      <c r="AU18" s="92"/>
      <c r="AV18" s="92"/>
      <c r="AW18" s="92"/>
      <c r="AX18" s="92"/>
      <c r="AY18" s="92"/>
      <c r="AZ18" s="92"/>
      <c r="BA18" s="92"/>
      <c r="BB18" s="92"/>
      <c r="BC18" s="92"/>
      <c r="BD18" s="92"/>
      <c r="BE18" s="92"/>
      <c r="BF18" s="92"/>
      <c r="BG18" s="92"/>
      <c r="BH18" s="92"/>
      <c r="BI18" s="92"/>
      <c r="BJ18" s="92"/>
      <c r="BK18" s="92"/>
    </row>
    <row r="19" spans="1:63" ht="31.65" customHeight="1">
      <c r="A19" s="25"/>
      <c r="B19" s="279" t="s">
        <v>73</v>
      </c>
      <c r="C19" s="280"/>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1"/>
      <c r="AB19" s="278"/>
      <c r="AC19" s="260"/>
      <c r="AD19" s="260"/>
      <c r="AE19" s="261"/>
      <c r="AF19" s="6" t="s">
        <v>22</v>
      </c>
      <c r="AG19" s="6"/>
      <c r="AH19" s="26"/>
      <c r="AL19" s="279" t="s">
        <v>73</v>
      </c>
      <c r="AM19" s="280"/>
      <c r="AN19" s="280"/>
      <c r="AO19" s="280"/>
      <c r="AP19" s="280"/>
      <c r="AQ19" s="305"/>
      <c r="AR19" s="90"/>
      <c r="AS19" s="17"/>
      <c r="AT19" s="17"/>
      <c r="AU19" s="17"/>
      <c r="AV19" s="17"/>
      <c r="AW19" s="17"/>
      <c r="AX19" s="17"/>
      <c r="AY19" s="17"/>
      <c r="AZ19" s="17"/>
      <c r="BA19" s="17"/>
      <c r="BB19" s="17"/>
      <c r="BC19" s="17"/>
      <c r="BD19" s="17"/>
      <c r="BE19" s="17"/>
      <c r="BF19" s="17"/>
      <c r="BG19" s="17"/>
      <c r="BH19" s="17"/>
      <c r="BI19" s="17"/>
      <c r="BJ19" s="17"/>
      <c r="BK19" s="17"/>
    </row>
    <row r="20" spans="1:63" ht="30" customHeight="1">
      <c r="A20" s="25"/>
      <c r="B20" s="279" t="s">
        <v>321</v>
      </c>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c r="AA20" s="281"/>
      <c r="AB20" s="278"/>
      <c r="AC20" s="260"/>
      <c r="AD20" s="260"/>
      <c r="AE20" s="261"/>
      <c r="AF20" s="6" t="s">
        <v>22</v>
      </c>
      <c r="AG20" s="6"/>
      <c r="AH20" s="26"/>
      <c r="AL20" s="279" t="s">
        <v>321</v>
      </c>
      <c r="AM20" s="280"/>
      <c r="AN20" s="280"/>
      <c r="AO20" s="280"/>
      <c r="AP20" s="280"/>
      <c r="AQ20" s="305"/>
      <c r="AR20" s="90"/>
      <c r="AS20" s="17"/>
      <c r="AT20" s="17"/>
      <c r="AU20" s="17"/>
      <c r="AV20" s="17"/>
      <c r="AW20" s="17"/>
      <c r="AX20" s="17"/>
      <c r="AY20" s="17"/>
      <c r="AZ20" s="17"/>
      <c r="BA20" s="17"/>
      <c r="BB20" s="17"/>
      <c r="BC20" s="17"/>
      <c r="BD20" s="17"/>
      <c r="BE20" s="17"/>
      <c r="BF20" s="17"/>
      <c r="BG20" s="17"/>
      <c r="BH20" s="17"/>
      <c r="BI20" s="17"/>
      <c r="BJ20" s="17"/>
      <c r="BK20" s="17"/>
    </row>
    <row r="21" spans="1:63" ht="15" customHeight="1" thickBot="1">
      <c r="A21" s="25"/>
      <c r="B21" s="289" t="s">
        <v>218</v>
      </c>
      <c r="C21" s="290"/>
      <c r="D21" s="290"/>
      <c r="E21" s="290"/>
      <c r="F21" s="290"/>
      <c r="G21" s="290"/>
      <c r="H21" s="290"/>
      <c r="I21" s="290"/>
      <c r="J21" s="61"/>
      <c r="K21" s="61"/>
      <c r="L21" s="61"/>
      <c r="M21" s="61"/>
      <c r="N21" s="61"/>
      <c r="O21" s="61"/>
      <c r="P21" s="61"/>
      <c r="Q21" s="61"/>
      <c r="R21" s="61"/>
      <c r="S21" s="61"/>
      <c r="T21" s="61"/>
      <c r="U21" s="61"/>
      <c r="V21" s="61"/>
      <c r="W21" s="61"/>
      <c r="X21" s="61"/>
      <c r="Y21" s="61"/>
      <c r="Z21" s="61"/>
      <c r="AA21" s="62"/>
      <c r="AB21" s="278"/>
      <c r="AC21" s="260"/>
      <c r="AD21" s="260"/>
      <c r="AE21" s="261"/>
      <c r="AF21" s="6" t="s">
        <v>22</v>
      </c>
      <c r="AG21" s="6"/>
      <c r="AH21" s="26"/>
      <c r="AL21" s="289" t="s">
        <v>218</v>
      </c>
      <c r="AM21" s="290"/>
      <c r="AN21" s="290"/>
      <c r="AO21" s="290"/>
      <c r="AP21" s="290"/>
      <c r="AQ21" s="306"/>
      <c r="AR21" s="90"/>
      <c r="AS21" s="17"/>
      <c r="AT21" s="17"/>
      <c r="AU21" s="17"/>
      <c r="AV21" s="17"/>
      <c r="AW21" s="17"/>
      <c r="AX21" s="17"/>
      <c r="AY21" s="17"/>
      <c r="AZ21" s="17"/>
      <c r="BA21" s="17"/>
      <c r="BB21" s="17"/>
      <c r="BC21" s="17"/>
      <c r="BD21" s="17"/>
      <c r="BE21" s="17"/>
      <c r="BF21" s="17"/>
      <c r="BG21" s="17"/>
      <c r="BH21" s="17"/>
      <c r="BI21" s="17"/>
      <c r="BJ21" s="17"/>
      <c r="BK21" s="17"/>
    </row>
    <row r="22" spans="1:63" ht="15" customHeight="1" thickBot="1">
      <c r="A22" s="25"/>
      <c r="B22" s="6"/>
      <c r="C22" s="7"/>
      <c r="D22" s="7"/>
      <c r="E22" s="7"/>
      <c r="F22" s="7"/>
      <c r="G22" s="7"/>
      <c r="H22" s="7"/>
      <c r="I22" s="7"/>
      <c r="J22" s="265" t="s">
        <v>26</v>
      </c>
      <c r="K22" s="266"/>
      <c r="L22" s="266"/>
      <c r="M22" s="266"/>
      <c r="N22" s="266"/>
      <c r="O22" s="266"/>
      <c r="P22" s="266"/>
      <c r="Q22" s="266"/>
      <c r="R22" s="266"/>
      <c r="S22" s="266"/>
      <c r="T22" s="266"/>
      <c r="U22" s="266"/>
      <c r="V22" s="266"/>
      <c r="W22" s="266"/>
      <c r="X22" s="266"/>
      <c r="Y22" s="56"/>
      <c r="Z22" s="56"/>
      <c r="AA22" s="73" t="s">
        <v>278</v>
      </c>
      <c r="AB22" s="269">
        <f>SUM(AB15:AE21)</f>
        <v>0</v>
      </c>
      <c r="AC22" s="270"/>
      <c r="AD22" s="270"/>
      <c r="AE22" s="271"/>
      <c r="AF22" s="6" t="s">
        <v>22</v>
      </c>
      <c r="AG22" s="6"/>
      <c r="AH22" s="26"/>
    </row>
    <row r="23" spans="1:63" ht="15" customHeight="1">
      <c r="A23" s="25"/>
      <c r="B23" s="6"/>
      <c r="C23" s="7"/>
      <c r="D23" s="7"/>
      <c r="E23" s="7"/>
      <c r="F23" s="7"/>
      <c r="G23" s="7"/>
      <c r="H23" s="7"/>
      <c r="I23" s="7"/>
      <c r="J23" s="267" t="s">
        <v>89</v>
      </c>
      <c r="K23" s="268"/>
      <c r="L23" s="268"/>
      <c r="M23" s="268"/>
      <c r="N23" s="268"/>
      <c r="O23" s="268"/>
      <c r="P23" s="268"/>
      <c r="Q23" s="268"/>
      <c r="R23" s="268"/>
      <c r="S23" s="268"/>
      <c r="T23" s="268"/>
      <c r="U23" s="268"/>
      <c r="V23" s="268"/>
      <c r="W23" s="268"/>
      <c r="X23" s="268"/>
      <c r="Y23" s="31"/>
      <c r="Z23" s="31"/>
      <c r="AA23" s="74" t="s">
        <v>279</v>
      </c>
      <c r="AB23" s="272">
        <f>AB8</f>
        <v>0</v>
      </c>
      <c r="AC23" s="273"/>
      <c r="AD23" s="273"/>
      <c r="AE23" s="274"/>
      <c r="AF23" s="6" t="s">
        <v>22</v>
      </c>
      <c r="AG23" s="6"/>
      <c r="AH23" s="26"/>
    </row>
    <row r="24" spans="1:63" ht="15" customHeight="1" thickBot="1">
      <c r="A24" s="25"/>
      <c r="B24" s="6"/>
      <c r="C24" s="7"/>
      <c r="D24" s="7"/>
      <c r="E24" s="7"/>
      <c r="F24" s="7"/>
      <c r="G24" s="7"/>
      <c r="H24" s="7"/>
      <c r="I24" s="7"/>
      <c r="J24" s="265" t="s">
        <v>219</v>
      </c>
      <c r="K24" s="266"/>
      <c r="L24" s="266"/>
      <c r="M24" s="266"/>
      <c r="N24" s="266"/>
      <c r="O24" s="266"/>
      <c r="P24" s="266"/>
      <c r="Q24" s="266"/>
      <c r="R24" s="266"/>
      <c r="S24" s="63" t="s">
        <v>221</v>
      </c>
      <c r="T24" s="63" t="s">
        <v>222</v>
      </c>
      <c r="U24" s="63" t="s">
        <v>223</v>
      </c>
      <c r="V24" s="63" t="s">
        <v>224</v>
      </c>
      <c r="W24" s="63" t="s">
        <v>225</v>
      </c>
      <c r="X24" s="63"/>
      <c r="Y24" s="63"/>
      <c r="Z24" s="63"/>
      <c r="AA24" s="75" t="s">
        <v>280</v>
      </c>
      <c r="AB24" s="269">
        <f>AB23-AB22</f>
        <v>0</v>
      </c>
      <c r="AC24" s="270"/>
      <c r="AD24" s="270"/>
      <c r="AE24" s="271"/>
      <c r="AF24" s="6" t="s">
        <v>22</v>
      </c>
      <c r="AG24" s="6"/>
      <c r="AH24" s="26"/>
    </row>
    <row r="25" spans="1:63" ht="8.1" customHeight="1">
      <c r="A25" s="21"/>
      <c r="C25" s="13"/>
      <c r="D25" s="13"/>
      <c r="E25" s="13"/>
      <c r="F25" s="13"/>
      <c r="G25" s="13"/>
      <c r="H25" s="13"/>
      <c r="I25" s="13"/>
      <c r="AH25" s="22"/>
    </row>
    <row r="26" spans="1:63" ht="15" customHeight="1">
      <c r="A26" s="25"/>
      <c r="B26" s="6" t="s">
        <v>220</v>
      </c>
      <c r="C26" s="7"/>
      <c r="D26" s="7"/>
      <c r="E26" s="7"/>
      <c r="F26" s="7"/>
      <c r="G26" s="7"/>
      <c r="H26" s="7"/>
      <c r="I26" s="7"/>
      <c r="J26" s="6"/>
      <c r="K26" s="6"/>
      <c r="L26" s="6"/>
      <c r="M26" s="6"/>
      <c r="N26" s="6"/>
      <c r="O26" s="6"/>
      <c r="P26" s="6"/>
      <c r="Q26" s="6"/>
      <c r="R26" s="6"/>
      <c r="S26" s="6"/>
      <c r="T26" s="6"/>
      <c r="U26" s="6"/>
      <c r="V26" s="6"/>
      <c r="W26" s="6"/>
      <c r="X26" s="6"/>
      <c r="Y26" s="6"/>
      <c r="Z26" s="6"/>
      <c r="AA26" s="7"/>
      <c r="AB26" s="7"/>
      <c r="AC26" s="7"/>
      <c r="AD26" s="7"/>
      <c r="AE26" s="7"/>
      <c r="AF26" s="6"/>
      <c r="AG26" s="6"/>
      <c r="AH26" s="26"/>
    </row>
    <row r="27" spans="1:63" ht="15" customHeight="1">
      <c r="A27" s="25"/>
      <c r="B27" s="6" t="s">
        <v>27</v>
      </c>
      <c r="C27" s="7"/>
      <c r="D27" s="7"/>
      <c r="E27" s="7"/>
      <c r="F27" s="7"/>
      <c r="G27" s="7"/>
      <c r="H27" s="7"/>
      <c r="I27" s="7"/>
      <c r="J27" s="6"/>
      <c r="K27" s="6"/>
      <c r="L27" s="6"/>
      <c r="M27" s="6"/>
      <c r="N27" s="6"/>
      <c r="O27" s="6"/>
      <c r="P27" s="6"/>
      <c r="Q27" s="6"/>
      <c r="R27" s="6"/>
      <c r="S27" s="6"/>
      <c r="T27" s="6"/>
      <c r="U27" s="6"/>
      <c r="V27" s="6"/>
      <c r="W27" s="6"/>
      <c r="X27" s="6"/>
      <c r="Y27" s="6"/>
      <c r="Z27" s="6"/>
      <c r="AA27" s="72" t="s">
        <v>28</v>
      </c>
      <c r="AB27" s="297">
        <f>IF(AB9-AB24&gt;0,AB24,AB9)</f>
        <v>0</v>
      </c>
      <c r="AC27" s="298"/>
      <c r="AD27" s="298"/>
      <c r="AE27" s="299"/>
      <c r="AF27" s="6" t="s">
        <v>22</v>
      </c>
      <c r="AG27" s="6"/>
      <c r="AH27" s="26"/>
    </row>
    <row r="28" spans="1:63" ht="15" customHeight="1">
      <c r="A28" s="25"/>
      <c r="B28" s="6" t="s">
        <v>253</v>
      </c>
      <c r="C28" s="7"/>
      <c r="D28" s="7"/>
      <c r="E28" s="7"/>
      <c r="F28" s="7"/>
      <c r="G28" s="7"/>
      <c r="H28" s="7"/>
      <c r="I28" s="7"/>
      <c r="J28" s="6"/>
      <c r="K28" s="6"/>
      <c r="L28" s="65" t="s">
        <v>250</v>
      </c>
      <c r="M28" s="6"/>
      <c r="N28" s="6"/>
      <c r="O28" s="6"/>
      <c r="P28" s="6"/>
      <c r="Q28" s="6"/>
      <c r="R28" s="6"/>
      <c r="S28" s="6"/>
      <c r="T28" s="6"/>
      <c r="U28" s="6"/>
      <c r="V28" s="6"/>
      <c r="W28" s="6"/>
      <c r="X28" s="6"/>
      <c r="Y28" s="6"/>
      <c r="Z28" s="6"/>
      <c r="AA28" s="72" t="s">
        <v>29</v>
      </c>
      <c r="AB28" s="303">
        <f>ROUNDDOWN(AB27*0.15,0)</f>
        <v>0</v>
      </c>
      <c r="AC28" s="301"/>
      <c r="AD28" s="301"/>
      <c r="AE28" s="304"/>
      <c r="AF28" s="6" t="s">
        <v>9</v>
      </c>
      <c r="AG28" s="6"/>
      <c r="AH28" s="26"/>
    </row>
    <row r="29" spans="1:63" ht="15" customHeight="1">
      <c r="A29" s="25"/>
      <c r="B29" s="6" t="s">
        <v>30</v>
      </c>
      <c r="C29" s="7"/>
      <c r="D29" s="7"/>
      <c r="E29" s="7"/>
      <c r="F29" s="7"/>
      <c r="G29" s="7"/>
      <c r="H29" s="7"/>
      <c r="I29" s="7"/>
      <c r="J29" s="6"/>
      <c r="K29" s="6"/>
      <c r="L29" s="6"/>
      <c r="M29" s="6"/>
      <c r="N29" s="6"/>
      <c r="O29" s="6"/>
      <c r="P29" s="6"/>
      <c r="Q29" s="6"/>
      <c r="R29" s="6"/>
      <c r="S29" s="6"/>
      <c r="T29" s="6"/>
      <c r="U29" s="6"/>
      <c r="V29" s="6"/>
      <c r="W29" s="6"/>
      <c r="X29" s="6"/>
      <c r="Y29" s="6"/>
      <c r="Z29" s="6"/>
      <c r="AA29" s="72" t="s">
        <v>31</v>
      </c>
      <c r="AB29" s="303" t="str">
        <f>AB11</f>
        <v/>
      </c>
      <c r="AC29" s="301"/>
      <c r="AD29" s="301"/>
      <c r="AE29" s="304"/>
      <c r="AF29" s="6" t="s">
        <v>9</v>
      </c>
      <c r="AG29" s="6"/>
      <c r="AH29" s="26"/>
    </row>
    <row r="30" spans="1:63" ht="15" customHeight="1">
      <c r="A30" s="25"/>
      <c r="B30" s="6" t="s">
        <v>32</v>
      </c>
      <c r="C30" s="7"/>
      <c r="D30" s="7"/>
      <c r="E30" s="7"/>
      <c r="F30" s="7"/>
      <c r="G30" s="7"/>
      <c r="H30" s="7"/>
      <c r="I30" s="7"/>
      <c r="J30" s="6"/>
      <c r="K30" s="6"/>
      <c r="L30" s="6"/>
      <c r="M30" s="6"/>
      <c r="N30" s="6"/>
      <c r="O30" s="6"/>
      <c r="P30" s="6"/>
      <c r="Q30" s="6"/>
      <c r="R30" s="6"/>
      <c r="S30" s="6"/>
      <c r="T30" s="6"/>
      <c r="U30" s="6"/>
      <c r="V30" s="6"/>
      <c r="W30" s="6"/>
      <c r="X30" s="6"/>
      <c r="Y30" s="6"/>
      <c r="Z30" s="6"/>
      <c r="AA30" s="72" t="s">
        <v>33</v>
      </c>
      <c r="AB30" s="303" t="str">
        <f>AB12</f>
        <v/>
      </c>
      <c r="AC30" s="301"/>
      <c r="AD30" s="301"/>
      <c r="AE30" s="304"/>
      <c r="AF30" s="6" t="s">
        <v>9</v>
      </c>
      <c r="AG30" s="6"/>
      <c r="AH30" s="26"/>
    </row>
    <row r="31" spans="1:63" ht="15" customHeight="1">
      <c r="A31" s="25"/>
      <c r="B31" s="49" t="s">
        <v>25</v>
      </c>
      <c r="C31" s="48"/>
      <c r="D31" s="7"/>
      <c r="E31" s="7"/>
      <c r="F31" s="7"/>
      <c r="G31" s="6" t="s">
        <v>35</v>
      </c>
      <c r="H31" s="7"/>
      <c r="I31" s="7"/>
      <c r="J31" s="6"/>
      <c r="K31" s="6"/>
      <c r="L31" s="6"/>
      <c r="M31" s="6"/>
      <c r="N31" s="6"/>
      <c r="O31" s="6"/>
      <c r="P31" s="6"/>
      <c r="Q31" s="6"/>
      <c r="R31" s="6"/>
      <c r="S31" s="6"/>
      <c r="T31" s="6"/>
      <c r="U31" s="6"/>
      <c r="V31" s="6"/>
      <c r="W31" s="6"/>
      <c r="X31" s="6"/>
      <c r="Y31" s="6"/>
      <c r="Z31" s="6"/>
      <c r="AA31" s="72" t="s">
        <v>34</v>
      </c>
      <c r="AB31" s="303" t="str">
        <f>IF(AB28&lt;AB29,AB29,IF(AB28&gt;AB30,AB30,AB28))</f>
        <v/>
      </c>
      <c r="AC31" s="301"/>
      <c r="AD31" s="301"/>
      <c r="AE31" s="304"/>
      <c r="AF31" s="6" t="s">
        <v>9</v>
      </c>
      <c r="AG31" s="6"/>
      <c r="AH31" s="26"/>
    </row>
    <row r="32" spans="1:63" ht="8.1" customHeight="1">
      <c r="A32" s="21"/>
      <c r="C32" s="13"/>
      <c r="D32" s="13"/>
      <c r="E32" s="13"/>
      <c r="F32" s="13"/>
      <c r="G32" s="13"/>
      <c r="H32" s="13"/>
      <c r="I32" s="13"/>
      <c r="AH32" s="22"/>
    </row>
    <row r="33" spans="1:37" ht="15" customHeight="1">
      <c r="A33" s="25"/>
      <c r="B33" s="9" t="s">
        <v>36</v>
      </c>
      <c r="C33" s="29"/>
      <c r="D33" s="7"/>
      <c r="E33" s="7"/>
      <c r="F33" s="7"/>
      <c r="G33" s="7"/>
      <c r="H33" s="7"/>
      <c r="I33" s="7"/>
      <c r="J33" s="6"/>
      <c r="K33" s="6"/>
      <c r="L33" s="6"/>
      <c r="M33" s="6"/>
      <c r="N33" s="6"/>
      <c r="O33" s="6"/>
      <c r="P33" s="6"/>
      <c r="Q33" s="6"/>
      <c r="R33" s="6"/>
      <c r="S33" s="6"/>
      <c r="T33" s="6"/>
      <c r="U33" s="6"/>
      <c r="V33" s="6"/>
      <c r="W33" s="6"/>
      <c r="X33" s="6"/>
      <c r="Y33" s="6"/>
      <c r="Z33" s="6"/>
      <c r="AA33" s="7"/>
      <c r="AB33" s="153" t="str">
        <f>IFERROR(AB31*1000,"")</f>
        <v/>
      </c>
      <c r="AC33" s="154"/>
      <c r="AD33" s="154"/>
      <c r="AE33" s="155"/>
      <c r="AF33" s="6" t="s">
        <v>10</v>
      </c>
      <c r="AG33" s="6"/>
      <c r="AH33" s="26"/>
    </row>
    <row r="34" spans="1:37" ht="15" customHeight="1">
      <c r="A34" s="25"/>
      <c r="B34" s="9" t="s">
        <v>243</v>
      </c>
      <c r="C34" s="29"/>
      <c r="D34" s="7"/>
      <c r="E34" s="7"/>
      <c r="F34" s="7"/>
      <c r="G34" s="7"/>
      <c r="H34" s="7"/>
      <c r="I34" s="7"/>
      <c r="J34" s="6"/>
      <c r="K34" s="6"/>
      <c r="L34" s="6"/>
      <c r="M34" s="6"/>
      <c r="N34" s="6"/>
      <c r="O34" s="6"/>
      <c r="P34" s="6"/>
      <c r="Q34" s="6"/>
      <c r="R34" s="6"/>
      <c r="S34" s="6"/>
      <c r="T34" s="6"/>
      <c r="U34" s="6"/>
      <c r="V34" s="6"/>
      <c r="W34" s="6"/>
      <c r="X34" s="6"/>
      <c r="Y34" s="6"/>
      <c r="Z34" s="6"/>
      <c r="AA34" s="7"/>
      <c r="AB34" s="153" t="str">
        <f>IFERROR(AB31*3600,"")</f>
        <v/>
      </c>
      <c r="AC34" s="154"/>
      <c r="AD34" s="154"/>
      <c r="AE34" s="155"/>
      <c r="AF34" s="6" t="s">
        <v>90</v>
      </c>
      <c r="AG34" s="6"/>
      <c r="AH34" s="26"/>
    </row>
    <row r="35" spans="1:37" ht="15" customHeight="1">
      <c r="A35" s="25"/>
      <c r="B35" s="6"/>
      <c r="C35" s="7"/>
      <c r="D35" s="7"/>
      <c r="E35" s="7"/>
      <c r="F35" s="7"/>
      <c r="G35" s="7"/>
      <c r="H35" s="7"/>
      <c r="I35" s="7"/>
      <c r="J35" s="6"/>
      <c r="K35" s="6"/>
      <c r="L35" s="6"/>
      <c r="M35" s="6"/>
      <c r="N35" s="6"/>
      <c r="O35" s="6"/>
      <c r="P35" s="6"/>
      <c r="Q35" s="6"/>
      <c r="R35" s="6"/>
      <c r="S35" s="6"/>
      <c r="T35" s="6"/>
      <c r="U35" s="6"/>
      <c r="V35" s="6"/>
      <c r="W35" s="6"/>
      <c r="X35" s="6"/>
      <c r="Y35" s="6"/>
      <c r="Z35" s="6"/>
      <c r="AA35" s="7"/>
      <c r="AB35" s="7"/>
      <c r="AC35" s="7"/>
      <c r="AD35" s="7"/>
      <c r="AE35" s="7"/>
      <c r="AF35" s="6"/>
      <c r="AG35" s="6"/>
      <c r="AH35" s="26"/>
    </row>
    <row r="36" spans="1:37" ht="15" customHeight="1">
      <c r="A36" s="25"/>
      <c r="B36" s="6" t="s">
        <v>226</v>
      </c>
      <c r="C36" s="7"/>
      <c r="D36" s="7"/>
      <c r="E36" s="7"/>
      <c r="F36" s="7"/>
      <c r="G36" s="7"/>
      <c r="H36" s="7"/>
      <c r="I36" s="7"/>
      <c r="J36" s="6"/>
      <c r="K36" s="6"/>
      <c r="L36" s="6"/>
      <c r="M36" s="6"/>
      <c r="N36" s="6"/>
      <c r="O36" s="6"/>
      <c r="P36" s="6"/>
      <c r="Q36" s="6"/>
      <c r="R36" s="6"/>
      <c r="S36" s="6"/>
      <c r="T36" s="6"/>
      <c r="U36" s="6"/>
      <c r="V36" s="6"/>
      <c r="W36" s="6"/>
      <c r="X36" s="6"/>
      <c r="Y36" s="6"/>
      <c r="Z36" s="6"/>
      <c r="AA36" s="7"/>
      <c r="AB36" s="7"/>
      <c r="AC36" s="7"/>
      <c r="AD36" s="7"/>
      <c r="AE36" s="7"/>
      <c r="AF36" s="6"/>
      <c r="AG36" s="6"/>
      <c r="AH36" s="26"/>
    </row>
    <row r="37" spans="1:37" ht="15" customHeight="1">
      <c r="A37" s="25"/>
      <c r="B37" s="6"/>
      <c r="C37" s="115" t="s">
        <v>118</v>
      </c>
      <c r="D37" s="2" t="s">
        <v>227</v>
      </c>
      <c r="E37" s="7"/>
      <c r="F37" s="7"/>
      <c r="G37" s="7"/>
      <c r="H37" s="7"/>
      <c r="I37" s="7"/>
      <c r="J37" s="6"/>
      <c r="K37" s="6"/>
      <c r="L37" s="6"/>
      <c r="M37" s="6"/>
      <c r="N37" s="6"/>
      <c r="O37" s="6"/>
      <c r="P37" s="6"/>
      <c r="Q37" s="6"/>
      <c r="R37" s="6"/>
      <c r="S37" s="115" t="s">
        <v>118</v>
      </c>
      <c r="T37" s="6" t="s">
        <v>92</v>
      </c>
      <c r="V37" s="6"/>
      <c r="W37" s="6"/>
      <c r="X37" s="6"/>
      <c r="Y37" s="6"/>
      <c r="Z37" s="6"/>
      <c r="AA37" s="7"/>
      <c r="AB37" s="7"/>
      <c r="AC37" s="7"/>
      <c r="AD37" s="7"/>
      <c r="AE37" s="7"/>
      <c r="AF37" s="6"/>
      <c r="AG37" s="6"/>
      <c r="AH37" s="26"/>
      <c r="AJ37" s="4" t="str">
        <f>IF(OR(C38="■",S38="■"),"■","□")</f>
        <v>□</v>
      </c>
      <c r="AK37" s="4" t="s">
        <v>400</v>
      </c>
    </row>
    <row r="38" spans="1:37" ht="15" customHeight="1">
      <c r="A38" s="25"/>
      <c r="B38" s="8"/>
      <c r="C38" s="115" t="s">
        <v>118</v>
      </c>
      <c r="D38" s="2" t="s">
        <v>324</v>
      </c>
      <c r="E38" s="7"/>
      <c r="F38" s="7"/>
      <c r="G38" s="7"/>
      <c r="H38" s="7"/>
      <c r="I38" s="7"/>
      <c r="J38" s="6"/>
      <c r="K38" s="6"/>
      <c r="L38" s="6"/>
      <c r="M38" s="6"/>
      <c r="N38" s="6"/>
      <c r="O38" s="6"/>
      <c r="P38" s="6"/>
      <c r="Q38" s="6"/>
      <c r="R38" s="6"/>
      <c r="S38" s="115" t="s">
        <v>118</v>
      </c>
      <c r="T38" s="6" t="s">
        <v>46</v>
      </c>
      <c r="V38" s="6"/>
      <c r="W38" s="6"/>
      <c r="X38" s="6"/>
      <c r="Y38" s="6"/>
      <c r="Z38" s="6"/>
      <c r="AA38" s="7"/>
      <c r="AB38" s="7"/>
      <c r="AC38" s="7"/>
      <c r="AD38" s="7"/>
      <c r="AE38" s="7"/>
      <c r="AF38" s="6"/>
      <c r="AG38" s="6"/>
      <c r="AH38" s="26"/>
    </row>
    <row r="39" spans="1:37" ht="15" customHeight="1">
      <c r="A39" s="25"/>
      <c r="B39" s="8"/>
      <c r="C39" s="115" t="s">
        <v>118</v>
      </c>
      <c r="D39" s="2" t="s">
        <v>228</v>
      </c>
      <c r="E39" s="7"/>
      <c r="F39" s="7"/>
      <c r="G39" s="7"/>
      <c r="H39" s="7"/>
      <c r="I39" s="7"/>
      <c r="J39" s="6"/>
      <c r="K39" s="6"/>
      <c r="L39" s="6"/>
      <c r="M39" s="6"/>
      <c r="N39" s="6"/>
      <c r="O39" s="6"/>
      <c r="P39" s="6"/>
      <c r="Q39" s="6"/>
      <c r="R39" s="6"/>
      <c r="S39" s="6"/>
      <c r="T39" s="6"/>
      <c r="U39" s="6"/>
      <c r="V39" s="6"/>
      <c r="W39" s="6"/>
      <c r="X39" s="6"/>
      <c r="Y39" s="6"/>
      <c r="Z39" s="6"/>
      <c r="AA39" s="7"/>
      <c r="AB39" s="7"/>
      <c r="AC39" s="7"/>
      <c r="AD39" s="7"/>
      <c r="AE39" s="7"/>
      <c r="AF39" s="6"/>
      <c r="AG39" s="6"/>
      <c r="AH39" s="26"/>
    </row>
    <row r="40" spans="1:37" ht="8.1" customHeight="1">
      <c r="A40" s="23"/>
      <c r="B40" s="14"/>
      <c r="C40" s="1"/>
      <c r="D40" s="1"/>
      <c r="E40" s="1"/>
      <c r="F40" s="1"/>
      <c r="G40" s="1"/>
      <c r="H40" s="1"/>
      <c r="I40" s="1"/>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24"/>
    </row>
    <row r="41" spans="1:37">
      <c r="A41" s="78" t="s">
        <v>49</v>
      </c>
      <c r="B41" s="34"/>
      <c r="C41" s="15"/>
      <c r="D41" s="10"/>
      <c r="E41" s="10"/>
      <c r="F41" s="10"/>
      <c r="G41" s="10"/>
      <c r="H41" s="10"/>
      <c r="I41" s="10"/>
      <c r="J41" s="10"/>
    </row>
    <row r="42" spans="1:37">
      <c r="A42" s="78" t="s">
        <v>50</v>
      </c>
      <c r="B42" s="34"/>
    </row>
  </sheetData>
  <sheetProtection password="C290" sheet="1" objects="1" scenarios="1"/>
  <mergeCells count="47">
    <mergeCell ref="AL15:AQ15"/>
    <mergeCell ref="AL16:AQ16"/>
    <mergeCell ref="AL17:AQ17"/>
    <mergeCell ref="AL18:AQ18"/>
    <mergeCell ref="AL19:AQ19"/>
    <mergeCell ref="AL20:AQ20"/>
    <mergeCell ref="AL21:AQ21"/>
    <mergeCell ref="AB30:AE30"/>
    <mergeCell ref="AB31:AE31"/>
    <mergeCell ref="AB33:AE33"/>
    <mergeCell ref="AB34:AE34"/>
    <mergeCell ref="A2:AH2"/>
    <mergeCell ref="AB27:AE27"/>
    <mergeCell ref="AB24:AE24"/>
    <mergeCell ref="AB17:AE17"/>
    <mergeCell ref="AB18:AE18"/>
    <mergeCell ref="AB19:AE19"/>
    <mergeCell ref="AB20:AE20"/>
    <mergeCell ref="AB21:AE21"/>
    <mergeCell ref="AB11:AE11"/>
    <mergeCell ref="AB28:AE28"/>
    <mergeCell ref="AB29:AE29"/>
    <mergeCell ref="J24:R24"/>
    <mergeCell ref="B16:AA16"/>
    <mergeCell ref="B17:AA17"/>
    <mergeCell ref="B18:AA18"/>
    <mergeCell ref="A1:AH1"/>
    <mergeCell ref="J22:X22"/>
    <mergeCell ref="J23:X23"/>
    <mergeCell ref="AB22:AE22"/>
    <mergeCell ref="AB23:AE23"/>
    <mergeCell ref="AB15:AE15"/>
    <mergeCell ref="AB16:AE16"/>
    <mergeCell ref="B19:AA19"/>
    <mergeCell ref="B20:AA20"/>
    <mergeCell ref="A3:AH3"/>
    <mergeCell ref="B4:I4"/>
    <mergeCell ref="K4:Z4"/>
    <mergeCell ref="AB4:AE4"/>
    <mergeCell ref="AB8:AE8"/>
    <mergeCell ref="B21:I21"/>
    <mergeCell ref="B15:AA15"/>
    <mergeCell ref="AP8:AS8"/>
    <mergeCell ref="AL8:AO8"/>
    <mergeCell ref="AB9:AE9"/>
    <mergeCell ref="AB10:AE10"/>
    <mergeCell ref="AB12:AE12"/>
  </mergeCells>
  <phoneticPr fontId="1"/>
  <dataValidations count="3">
    <dataValidation type="list" allowBlank="1" showInputMessage="1" showErrorMessage="1" sqref="J4 S37:S38 C37:C39" xr:uid="{00000000-0002-0000-0200-000000000000}">
      <formula1>"■,□"</formula1>
    </dataValidation>
    <dataValidation type="decimal" operator="greaterThanOrEqual" allowBlank="1" showInputMessage="1" showErrorMessage="1" sqref="AB10:AE10" xr:uid="{00000000-0002-0000-0200-000001000000}">
      <formula1>0.1</formula1>
    </dataValidation>
    <dataValidation type="decimal" operator="greaterThanOrEqual" allowBlank="1" showInputMessage="1" showErrorMessage="1" sqref="AB9:AE9 AB15:AE21" xr:uid="{00000000-0002-0000-0200-000002000000}">
      <formula1>0</formula1>
    </dataValidation>
  </dataValidations>
  <printOptions horizontalCentered="1"/>
  <pageMargins left="0.35433070866141736" right="0.35433070866141736" top="0.55118110236220474" bottom="0.55118110236220474"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AL49"/>
  <sheetViews>
    <sheetView view="pageBreakPreview" zoomScaleNormal="55" zoomScaleSheetLayoutView="100" workbookViewId="0">
      <selection activeCell="Q32" sqref="Q32:V32"/>
    </sheetView>
  </sheetViews>
  <sheetFormatPr defaultColWidth="2.59765625" defaultRowHeight="12"/>
  <cols>
    <col min="1" max="1" width="1.59765625" style="6" customWidth="1"/>
    <col min="2" max="33" width="2.59765625" style="6"/>
    <col min="34" max="34" width="1.59765625" style="6" customWidth="1"/>
    <col min="35" max="36" width="2.59765625" style="6"/>
    <col min="37" max="37" width="10.59765625" style="6" customWidth="1"/>
    <col min="38" max="16384" width="2.59765625" style="6"/>
  </cols>
  <sheetData>
    <row r="1" spans="1:34" ht="12" customHeight="1">
      <c r="A1" s="171" t="s">
        <v>256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row>
    <row r="2" spans="1:34" ht="20.25" customHeight="1">
      <c r="A2" s="173" t="s">
        <v>93</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5"/>
    </row>
    <row r="3" spans="1:34" ht="15" customHeight="1">
      <c r="A3" s="282"/>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4"/>
    </row>
    <row r="4" spans="1:34" ht="15" customHeight="1">
      <c r="A4" s="25"/>
      <c r="B4" s="49" t="s">
        <v>229</v>
      </c>
      <c r="C4" s="32"/>
      <c r="D4" s="32"/>
      <c r="E4" s="32"/>
      <c r="F4" s="32"/>
      <c r="G4" s="32"/>
      <c r="H4" s="32"/>
      <c r="I4" s="32"/>
      <c r="J4" s="7"/>
      <c r="K4" s="2"/>
      <c r="L4" s="2"/>
      <c r="M4" s="2"/>
      <c r="N4" s="2"/>
      <c r="O4" s="2"/>
      <c r="P4" s="2"/>
      <c r="Q4" s="2"/>
      <c r="R4" s="2"/>
      <c r="S4" s="2"/>
      <c r="T4" s="2"/>
      <c r="U4" s="2"/>
      <c r="V4" s="2"/>
      <c r="W4" s="2"/>
      <c r="X4" s="2"/>
      <c r="Y4" s="2"/>
      <c r="Z4" s="2"/>
      <c r="AB4" s="2"/>
      <c r="AC4" s="2"/>
      <c r="AD4" s="2"/>
      <c r="AE4" s="2"/>
      <c r="AH4" s="26"/>
    </row>
    <row r="5" spans="1:34" ht="15" customHeight="1">
      <c r="A5" s="25"/>
      <c r="B5" s="9" t="s">
        <v>230</v>
      </c>
      <c r="C5" s="32"/>
      <c r="D5" s="32"/>
      <c r="E5" s="32"/>
      <c r="F5" s="32"/>
      <c r="G5" s="32"/>
      <c r="H5" s="32"/>
      <c r="I5" s="32"/>
      <c r="J5" s="7"/>
      <c r="K5" s="2"/>
      <c r="L5" s="2"/>
      <c r="M5" s="2"/>
      <c r="N5" s="2"/>
      <c r="O5" s="2"/>
      <c r="P5" s="2"/>
      <c r="Q5" s="2"/>
      <c r="R5" s="2"/>
      <c r="S5" s="2"/>
      <c r="T5" s="2"/>
      <c r="U5" s="2"/>
      <c r="V5" s="2"/>
      <c r="W5" s="2"/>
      <c r="X5" s="2"/>
      <c r="Y5" s="2"/>
      <c r="Z5" s="2"/>
      <c r="AB5" s="2"/>
      <c r="AC5" s="2"/>
      <c r="AD5" s="2"/>
      <c r="AE5" s="2"/>
      <c r="AH5" s="26"/>
    </row>
    <row r="6" spans="1:34" ht="15" customHeight="1">
      <c r="A6" s="25"/>
      <c r="B6" s="6" t="s">
        <v>91</v>
      </c>
      <c r="C6" s="115" t="s">
        <v>118</v>
      </c>
      <c r="D6" s="2" t="s">
        <v>95</v>
      </c>
      <c r="E6" s="32"/>
      <c r="F6" s="32"/>
      <c r="G6" s="32"/>
      <c r="H6" s="32"/>
      <c r="I6" s="32"/>
      <c r="J6" s="7"/>
      <c r="K6" s="2"/>
      <c r="L6" s="2"/>
      <c r="M6" s="2"/>
      <c r="N6" s="2"/>
      <c r="O6" s="115" t="s">
        <v>118</v>
      </c>
      <c r="P6" s="6" t="s">
        <v>233</v>
      </c>
      <c r="Q6" s="2"/>
      <c r="R6" s="2"/>
      <c r="S6" s="2"/>
      <c r="T6" s="2"/>
      <c r="U6" s="2"/>
      <c r="V6" s="2"/>
      <c r="W6" s="2"/>
      <c r="X6" s="2"/>
      <c r="Y6" s="2"/>
      <c r="Z6" s="2"/>
      <c r="AB6" s="2"/>
      <c r="AC6" s="2"/>
      <c r="AD6" s="2"/>
      <c r="AE6" s="2"/>
      <c r="AH6" s="26"/>
    </row>
    <row r="7" spans="1:34" ht="15" customHeight="1">
      <c r="A7" s="25"/>
      <c r="B7" s="32"/>
      <c r="C7" s="115" t="s">
        <v>118</v>
      </c>
      <c r="D7" s="6" t="s">
        <v>232</v>
      </c>
      <c r="E7" s="32"/>
      <c r="F7" s="32"/>
      <c r="G7" s="32"/>
      <c r="H7" s="32"/>
      <c r="I7" s="32"/>
      <c r="J7" s="7"/>
      <c r="K7" s="2"/>
      <c r="L7" s="2"/>
      <c r="M7" s="2"/>
      <c r="N7" s="2"/>
      <c r="O7" s="2"/>
      <c r="P7" s="2"/>
      <c r="Q7" s="2"/>
      <c r="R7" s="2"/>
      <c r="S7" s="2"/>
      <c r="T7" s="2"/>
      <c r="U7" s="2"/>
      <c r="V7" s="2"/>
      <c r="W7" s="2"/>
      <c r="X7" s="2"/>
      <c r="Y7" s="2"/>
      <c r="Z7" s="2"/>
      <c r="AB7" s="2"/>
      <c r="AC7" s="2"/>
      <c r="AD7" s="2"/>
      <c r="AE7" s="2"/>
      <c r="AH7" s="26"/>
    </row>
    <row r="8" spans="1:34" ht="8.1" customHeight="1">
      <c r="A8" s="25"/>
      <c r="C8" s="7"/>
      <c r="D8" s="7"/>
      <c r="E8" s="7"/>
      <c r="F8" s="7"/>
      <c r="G8" s="7"/>
      <c r="H8" s="7"/>
      <c r="I8" s="7"/>
      <c r="AH8" s="26"/>
    </row>
    <row r="9" spans="1:34" ht="15" customHeight="1">
      <c r="A9" s="25"/>
      <c r="B9" s="6" t="s">
        <v>231</v>
      </c>
      <c r="C9" s="32"/>
      <c r="D9" s="32"/>
      <c r="E9" s="32"/>
      <c r="F9" s="32"/>
      <c r="G9" s="32"/>
      <c r="H9" s="32"/>
      <c r="I9" s="32"/>
      <c r="J9" s="7"/>
      <c r="K9" s="2"/>
      <c r="L9" s="2"/>
      <c r="M9" s="2"/>
      <c r="N9" s="2"/>
      <c r="O9" s="2" t="s">
        <v>96</v>
      </c>
      <c r="P9" s="339" t="s">
        <v>98</v>
      </c>
      <c r="Q9" s="339"/>
      <c r="R9" s="115" t="s">
        <v>118</v>
      </c>
      <c r="S9" s="143" t="s">
        <v>97</v>
      </c>
      <c r="T9" s="143"/>
      <c r="U9" s="55" t="str">
        <f>IF(R9="■","□","■")</f>
        <v>■</v>
      </c>
      <c r="V9" s="143" t="s">
        <v>99</v>
      </c>
      <c r="W9" s="143"/>
      <c r="X9" s="2" t="s">
        <v>100</v>
      </c>
      <c r="Y9" s="2"/>
      <c r="Z9" s="2"/>
      <c r="AB9" s="2"/>
      <c r="AC9" s="2"/>
      <c r="AD9" s="2"/>
      <c r="AE9" s="2"/>
      <c r="AH9" s="26"/>
    </row>
    <row r="10" spans="1:34" ht="15" customHeight="1" thickBot="1">
      <c r="A10" s="25"/>
      <c r="B10" s="6" t="s">
        <v>103</v>
      </c>
      <c r="C10" s="32"/>
      <c r="D10" s="32"/>
      <c r="E10" s="32"/>
      <c r="F10" s="32"/>
      <c r="G10" s="32"/>
      <c r="H10" s="32"/>
      <c r="I10" s="32"/>
      <c r="J10" s="7"/>
      <c r="K10" s="2"/>
      <c r="L10" s="2"/>
      <c r="M10" s="2"/>
      <c r="N10" s="2"/>
      <c r="O10" s="2"/>
      <c r="P10" s="2"/>
      <c r="Q10" s="2"/>
      <c r="R10" s="2"/>
      <c r="S10" s="2"/>
      <c r="T10" s="2"/>
      <c r="U10" s="2"/>
      <c r="V10" s="2"/>
      <c r="W10" s="2"/>
      <c r="X10" s="2"/>
      <c r="Y10" s="2"/>
      <c r="Z10" s="2"/>
      <c r="AB10" s="2"/>
      <c r="AC10" s="2"/>
      <c r="AD10" s="2"/>
      <c r="AE10" s="2"/>
      <c r="AH10" s="26"/>
    </row>
    <row r="11" spans="1:34" ht="30" customHeight="1" thickBot="1">
      <c r="A11" s="25"/>
      <c r="B11" s="30"/>
      <c r="C11" s="130" t="s">
        <v>101</v>
      </c>
      <c r="D11" s="131"/>
      <c r="E11" s="131"/>
      <c r="F11" s="131"/>
      <c r="G11" s="131"/>
      <c r="H11" s="131"/>
      <c r="I11" s="131"/>
      <c r="J11" s="131"/>
      <c r="K11" s="161"/>
      <c r="L11" s="150" t="s">
        <v>191</v>
      </c>
      <c r="M11" s="150"/>
      <c r="N11" s="150"/>
      <c r="O11" s="150"/>
      <c r="P11" s="150"/>
      <c r="Q11" s="150" t="s">
        <v>234</v>
      </c>
      <c r="R11" s="150"/>
      <c r="S11" s="150"/>
      <c r="T11" s="150"/>
      <c r="U11" s="150"/>
      <c r="V11" s="150" t="s">
        <v>38</v>
      </c>
      <c r="W11" s="150"/>
      <c r="X11" s="150"/>
      <c r="Y11" s="150"/>
      <c r="Z11" s="162"/>
      <c r="AA11" s="150" t="s">
        <v>102</v>
      </c>
      <c r="AB11" s="150"/>
      <c r="AC11" s="150"/>
      <c r="AD11" s="150"/>
      <c r="AE11" s="166"/>
      <c r="AF11" s="30"/>
      <c r="AG11" s="30"/>
      <c r="AH11" s="26"/>
    </row>
    <row r="12" spans="1:34" ht="15" customHeight="1" thickBot="1">
      <c r="A12" s="25"/>
      <c r="C12" s="130" t="s">
        <v>37</v>
      </c>
      <c r="D12" s="131"/>
      <c r="E12" s="131"/>
      <c r="F12" s="131"/>
      <c r="G12" s="131"/>
      <c r="H12" s="131"/>
      <c r="I12" s="131"/>
      <c r="J12" s="131"/>
      <c r="K12" s="161"/>
      <c r="L12" s="347"/>
      <c r="M12" s="347"/>
      <c r="N12" s="347"/>
      <c r="O12" s="347"/>
      <c r="P12" s="347"/>
      <c r="Q12" s="206">
        <f>L12*1000</f>
        <v>0</v>
      </c>
      <c r="R12" s="206"/>
      <c r="S12" s="206"/>
      <c r="T12" s="206"/>
      <c r="U12" s="206"/>
      <c r="V12" s="340"/>
      <c r="W12" s="340"/>
      <c r="X12" s="340"/>
      <c r="Y12" s="340"/>
      <c r="Z12" s="348"/>
      <c r="AA12" s="340"/>
      <c r="AB12" s="340"/>
      <c r="AC12" s="340"/>
      <c r="AD12" s="340"/>
      <c r="AE12" s="341"/>
      <c r="AH12" s="26"/>
    </row>
    <row r="13" spans="1:34" ht="15" customHeight="1" thickBot="1">
      <c r="A13" s="25"/>
      <c r="B13" s="6" t="s">
        <v>104</v>
      </c>
      <c r="C13" s="32"/>
      <c r="D13" s="32"/>
      <c r="E13" s="32"/>
      <c r="F13" s="32"/>
      <c r="G13" s="32"/>
      <c r="H13" s="32"/>
      <c r="I13" s="32"/>
      <c r="J13" s="7"/>
      <c r="K13" s="2"/>
      <c r="L13" s="2"/>
      <c r="M13" s="2"/>
      <c r="N13" s="2"/>
      <c r="O13" s="2"/>
      <c r="P13" s="2"/>
      <c r="Q13" s="2"/>
      <c r="R13" s="2"/>
      <c r="S13" s="2"/>
      <c r="T13" s="2"/>
      <c r="U13" s="2"/>
      <c r="V13" s="2"/>
      <c r="W13" s="2"/>
      <c r="X13" s="2"/>
      <c r="Y13" s="2"/>
      <c r="Z13" s="2"/>
      <c r="AB13" s="2"/>
      <c r="AC13" s="2"/>
      <c r="AD13" s="2"/>
      <c r="AE13" s="2"/>
      <c r="AH13" s="26"/>
    </row>
    <row r="14" spans="1:34" ht="30" customHeight="1" thickBot="1">
      <c r="A14" s="25"/>
      <c r="B14" s="2"/>
      <c r="C14" s="130" t="s">
        <v>101</v>
      </c>
      <c r="D14" s="131"/>
      <c r="E14" s="131"/>
      <c r="F14" s="131"/>
      <c r="G14" s="131"/>
      <c r="H14" s="131"/>
      <c r="I14" s="131"/>
      <c r="J14" s="131"/>
      <c r="K14" s="161"/>
      <c r="L14" s="150" t="s">
        <v>11</v>
      </c>
      <c r="M14" s="150"/>
      <c r="N14" s="150"/>
      <c r="O14" s="150"/>
      <c r="P14" s="150"/>
      <c r="Q14" s="150" t="s">
        <v>234</v>
      </c>
      <c r="R14" s="150"/>
      <c r="S14" s="150"/>
      <c r="T14" s="150"/>
      <c r="U14" s="150"/>
      <c r="V14" s="344" t="s">
        <v>38</v>
      </c>
      <c r="W14" s="344"/>
      <c r="X14" s="344"/>
      <c r="Y14" s="344"/>
      <c r="Z14" s="345"/>
      <c r="AA14" s="344" t="s">
        <v>102</v>
      </c>
      <c r="AB14" s="344"/>
      <c r="AC14" s="344"/>
      <c r="AD14" s="344"/>
      <c r="AE14" s="346"/>
      <c r="AH14" s="26"/>
    </row>
    <row r="15" spans="1:34" ht="15" customHeight="1">
      <c r="A15" s="25"/>
      <c r="B15" s="2"/>
      <c r="C15" s="320" t="s">
        <v>105</v>
      </c>
      <c r="D15" s="321"/>
      <c r="E15" s="321"/>
      <c r="F15" s="321"/>
      <c r="G15" s="321"/>
      <c r="H15" s="321"/>
      <c r="I15" s="321"/>
      <c r="J15" s="321"/>
      <c r="K15" s="321"/>
      <c r="L15" s="151">
        <f>ROUNDDOWN(Q15/1000,3)</f>
        <v>0</v>
      </c>
      <c r="M15" s="151"/>
      <c r="N15" s="151"/>
      <c r="O15" s="151"/>
      <c r="P15" s="151"/>
      <c r="Q15" s="349"/>
      <c r="R15" s="349"/>
      <c r="S15" s="349"/>
      <c r="T15" s="349"/>
      <c r="U15" s="349"/>
      <c r="V15" s="342"/>
      <c r="W15" s="342"/>
      <c r="X15" s="342"/>
      <c r="Y15" s="342"/>
      <c r="Z15" s="342"/>
      <c r="AA15" s="342"/>
      <c r="AB15" s="342"/>
      <c r="AC15" s="342"/>
      <c r="AD15" s="342"/>
      <c r="AE15" s="343"/>
      <c r="AH15" s="26"/>
    </row>
    <row r="16" spans="1:34" ht="15" customHeight="1">
      <c r="A16" s="25"/>
      <c r="B16" s="2"/>
      <c r="C16" s="331" t="s">
        <v>106</v>
      </c>
      <c r="D16" s="244"/>
      <c r="E16" s="244"/>
      <c r="F16" s="244"/>
      <c r="G16" s="244"/>
      <c r="H16" s="244"/>
      <c r="I16" s="244"/>
      <c r="J16" s="244"/>
      <c r="K16" s="244"/>
      <c r="L16" s="332">
        <f t="shared" ref="L16:L19" si="0">ROUNDDOWN(Q16/1000,3)</f>
        <v>0</v>
      </c>
      <c r="M16" s="332"/>
      <c r="N16" s="332"/>
      <c r="O16" s="332"/>
      <c r="P16" s="332"/>
      <c r="Q16" s="352"/>
      <c r="R16" s="352"/>
      <c r="S16" s="352"/>
      <c r="T16" s="352"/>
      <c r="U16" s="352"/>
      <c r="V16" s="350"/>
      <c r="W16" s="350"/>
      <c r="X16" s="350"/>
      <c r="Y16" s="350"/>
      <c r="Z16" s="350"/>
      <c r="AA16" s="350"/>
      <c r="AB16" s="350"/>
      <c r="AC16" s="350"/>
      <c r="AD16" s="350"/>
      <c r="AE16" s="351"/>
      <c r="AH16" s="26"/>
    </row>
    <row r="17" spans="1:34" ht="15" customHeight="1">
      <c r="A17" s="25"/>
      <c r="B17" s="2"/>
      <c r="C17" s="331" t="s">
        <v>107</v>
      </c>
      <c r="D17" s="244"/>
      <c r="E17" s="244"/>
      <c r="F17" s="244"/>
      <c r="G17" s="244"/>
      <c r="H17" s="244"/>
      <c r="I17" s="244"/>
      <c r="J17" s="244"/>
      <c r="K17" s="244"/>
      <c r="L17" s="332">
        <f t="shared" si="0"/>
        <v>0</v>
      </c>
      <c r="M17" s="332"/>
      <c r="N17" s="332"/>
      <c r="O17" s="332"/>
      <c r="P17" s="332"/>
      <c r="Q17" s="352"/>
      <c r="R17" s="352"/>
      <c r="S17" s="352"/>
      <c r="T17" s="352"/>
      <c r="U17" s="352"/>
      <c r="V17" s="350"/>
      <c r="W17" s="350"/>
      <c r="X17" s="350"/>
      <c r="Y17" s="350"/>
      <c r="Z17" s="350"/>
      <c r="AA17" s="350"/>
      <c r="AB17" s="350"/>
      <c r="AC17" s="350"/>
      <c r="AD17" s="350"/>
      <c r="AE17" s="351"/>
      <c r="AH17" s="26"/>
    </row>
    <row r="18" spans="1:34" ht="15" customHeight="1">
      <c r="A18" s="25"/>
      <c r="B18" s="2"/>
      <c r="C18" s="331" t="s">
        <v>108</v>
      </c>
      <c r="D18" s="244"/>
      <c r="E18" s="244"/>
      <c r="F18" s="244"/>
      <c r="G18" s="244"/>
      <c r="H18" s="244"/>
      <c r="I18" s="244"/>
      <c r="J18" s="244"/>
      <c r="K18" s="244"/>
      <c r="L18" s="332">
        <f t="shared" si="0"/>
        <v>0</v>
      </c>
      <c r="M18" s="332"/>
      <c r="N18" s="332"/>
      <c r="O18" s="332"/>
      <c r="P18" s="332"/>
      <c r="Q18" s="352"/>
      <c r="R18" s="352"/>
      <c r="S18" s="352"/>
      <c r="T18" s="352"/>
      <c r="U18" s="352"/>
      <c r="V18" s="350"/>
      <c r="W18" s="350"/>
      <c r="X18" s="350"/>
      <c r="Y18" s="350"/>
      <c r="Z18" s="350"/>
      <c r="AA18" s="350"/>
      <c r="AB18" s="350"/>
      <c r="AC18" s="350"/>
      <c r="AD18" s="350"/>
      <c r="AE18" s="351"/>
      <c r="AH18" s="26"/>
    </row>
    <row r="19" spans="1:34" ht="15" customHeight="1" thickBot="1">
      <c r="A19" s="25"/>
      <c r="B19" s="2"/>
      <c r="C19" s="358" t="s">
        <v>109</v>
      </c>
      <c r="D19" s="245"/>
      <c r="E19" s="245"/>
      <c r="F19" s="245"/>
      <c r="G19" s="245"/>
      <c r="H19" s="245"/>
      <c r="I19" s="245"/>
      <c r="J19" s="245"/>
      <c r="K19" s="245"/>
      <c r="L19" s="152">
        <f t="shared" si="0"/>
        <v>0</v>
      </c>
      <c r="M19" s="152"/>
      <c r="N19" s="152"/>
      <c r="O19" s="152"/>
      <c r="P19" s="152"/>
      <c r="Q19" s="359"/>
      <c r="R19" s="359"/>
      <c r="S19" s="359"/>
      <c r="T19" s="359"/>
      <c r="U19" s="359"/>
      <c r="V19" s="355"/>
      <c r="W19" s="355"/>
      <c r="X19" s="355"/>
      <c r="Y19" s="355"/>
      <c r="Z19" s="355"/>
      <c r="AA19" s="355"/>
      <c r="AB19" s="355"/>
      <c r="AC19" s="355"/>
      <c r="AD19" s="355"/>
      <c r="AE19" s="360"/>
      <c r="AH19" s="26"/>
    </row>
    <row r="20" spans="1:34" ht="15" customHeight="1" thickBot="1">
      <c r="A20" s="25"/>
      <c r="B20" s="2"/>
      <c r="C20" s="207" t="s">
        <v>26</v>
      </c>
      <c r="D20" s="208"/>
      <c r="E20" s="208"/>
      <c r="F20" s="208"/>
      <c r="G20" s="208"/>
      <c r="H20" s="208"/>
      <c r="I20" s="208"/>
      <c r="J20" s="208"/>
      <c r="K20" s="208"/>
      <c r="L20" s="308">
        <f>SUM(L15:P19)</f>
        <v>0</v>
      </c>
      <c r="M20" s="308"/>
      <c r="N20" s="308"/>
      <c r="O20" s="308"/>
      <c r="P20" s="308"/>
      <c r="Q20" s="206">
        <f>SUM(Q15:U19)</f>
        <v>0</v>
      </c>
      <c r="R20" s="206"/>
      <c r="S20" s="206"/>
      <c r="T20" s="206"/>
      <c r="U20" s="361"/>
      <c r="V20" s="118"/>
      <c r="W20" s="119"/>
      <c r="X20" s="119"/>
      <c r="Y20" s="119"/>
      <c r="Z20" s="119"/>
      <c r="AA20" s="119"/>
      <c r="AB20" s="31"/>
      <c r="AC20" s="119"/>
      <c r="AD20" s="119"/>
      <c r="AE20" s="119"/>
      <c r="AH20" s="26"/>
    </row>
    <row r="21" spans="1:34" ht="15" customHeight="1" thickBot="1">
      <c r="A21" s="25"/>
      <c r="B21" s="6" t="s">
        <v>192</v>
      </c>
      <c r="C21" s="32"/>
      <c r="D21" s="32"/>
      <c r="E21" s="32"/>
      <c r="F21" s="32"/>
      <c r="G21" s="32"/>
      <c r="H21" s="32"/>
      <c r="I21" s="32"/>
      <c r="J21" s="7"/>
      <c r="K21" s="2"/>
      <c r="L21" s="2"/>
      <c r="M21" s="2"/>
      <c r="N21" s="2"/>
      <c r="O21" s="2"/>
      <c r="P21" s="2"/>
      <c r="Q21" s="2"/>
      <c r="R21" s="2"/>
      <c r="S21" s="2"/>
      <c r="T21" s="2"/>
      <c r="U21" s="2"/>
      <c r="V21" s="2"/>
      <c r="W21" s="2"/>
      <c r="X21" s="2"/>
      <c r="Y21" s="2"/>
      <c r="Z21" s="2"/>
      <c r="AB21" s="2"/>
      <c r="AC21" s="2"/>
      <c r="AD21" s="2"/>
      <c r="AE21" s="2"/>
      <c r="AH21" s="26"/>
    </row>
    <row r="22" spans="1:34" ht="30" customHeight="1" thickBot="1">
      <c r="A22" s="25"/>
      <c r="B22" s="2"/>
      <c r="C22" s="130"/>
      <c r="D22" s="131"/>
      <c r="E22" s="131"/>
      <c r="F22" s="131"/>
      <c r="G22" s="131"/>
      <c r="H22" s="131"/>
      <c r="I22" s="131"/>
      <c r="J22" s="131"/>
      <c r="K22" s="161"/>
      <c r="L22" s="150" t="s">
        <v>11</v>
      </c>
      <c r="M22" s="150"/>
      <c r="N22" s="150"/>
      <c r="O22" s="150"/>
      <c r="P22" s="150"/>
      <c r="Q22" s="150" t="s">
        <v>234</v>
      </c>
      <c r="R22" s="150"/>
      <c r="S22" s="150"/>
      <c r="T22" s="150"/>
      <c r="U22" s="150"/>
      <c r="V22" s="162" t="s">
        <v>12</v>
      </c>
      <c r="W22" s="172"/>
      <c r="X22" s="172"/>
      <c r="Y22" s="172"/>
      <c r="Z22" s="67"/>
      <c r="AH22" s="121"/>
    </row>
    <row r="23" spans="1:34" ht="15" customHeight="1">
      <c r="A23" s="25"/>
      <c r="B23" s="2"/>
      <c r="C23" s="320" t="s">
        <v>110</v>
      </c>
      <c r="D23" s="321"/>
      <c r="E23" s="321"/>
      <c r="F23" s="321"/>
      <c r="G23" s="321"/>
      <c r="H23" s="321"/>
      <c r="I23" s="321"/>
      <c r="J23" s="321"/>
      <c r="K23" s="321"/>
      <c r="L23" s="151">
        <f>L12</f>
        <v>0</v>
      </c>
      <c r="M23" s="151"/>
      <c r="N23" s="151"/>
      <c r="O23" s="151"/>
      <c r="P23" s="151"/>
      <c r="Q23" s="178">
        <f>L23*1000</f>
        <v>0</v>
      </c>
      <c r="R23" s="178"/>
      <c r="S23" s="178"/>
      <c r="T23" s="178"/>
      <c r="U23" s="178"/>
      <c r="V23" s="342"/>
      <c r="W23" s="342"/>
      <c r="X23" s="342"/>
      <c r="Y23" s="357"/>
      <c r="Z23" s="67"/>
      <c r="AH23" s="122"/>
    </row>
    <row r="24" spans="1:34" ht="15" customHeight="1" thickBot="1">
      <c r="A24" s="25"/>
      <c r="B24" s="2"/>
      <c r="C24" s="358" t="s">
        <v>111</v>
      </c>
      <c r="D24" s="245"/>
      <c r="E24" s="245"/>
      <c r="F24" s="245"/>
      <c r="G24" s="245"/>
      <c r="H24" s="245"/>
      <c r="I24" s="245"/>
      <c r="J24" s="245"/>
      <c r="K24" s="245"/>
      <c r="L24" s="152">
        <f>L20</f>
        <v>0</v>
      </c>
      <c r="M24" s="152"/>
      <c r="N24" s="152"/>
      <c r="O24" s="152"/>
      <c r="P24" s="152"/>
      <c r="Q24" s="179">
        <f>L24*1000</f>
        <v>0</v>
      </c>
      <c r="R24" s="179"/>
      <c r="S24" s="179"/>
      <c r="T24" s="179"/>
      <c r="U24" s="179"/>
      <c r="V24" s="355"/>
      <c r="W24" s="355"/>
      <c r="X24" s="355"/>
      <c r="Y24" s="356"/>
      <c r="Z24" s="67"/>
      <c r="AH24" s="122"/>
    </row>
    <row r="25" spans="1:34" ht="15" customHeight="1" thickBot="1">
      <c r="A25" s="25"/>
      <c r="B25" s="2"/>
      <c r="C25" s="207" t="s">
        <v>26</v>
      </c>
      <c r="D25" s="208"/>
      <c r="E25" s="208"/>
      <c r="F25" s="208"/>
      <c r="G25" s="208"/>
      <c r="H25" s="208"/>
      <c r="I25" s="208"/>
      <c r="J25" s="208"/>
      <c r="K25" s="208"/>
      <c r="L25" s="308">
        <f>SUM(L23:P24)</f>
        <v>0</v>
      </c>
      <c r="M25" s="308"/>
      <c r="N25" s="308"/>
      <c r="O25" s="308"/>
      <c r="P25" s="308"/>
      <c r="Q25" s="206">
        <f>SUM(Q23:U24)</f>
        <v>0</v>
      </c>
      <c r="R25" s="206"/>
      <c r="S25" s="206"/>
      <c r="T25" s="206"/>
      <c r="U25" s="315"/>
      <c r="V25" s="353"/>
      <c r="W25" s="354"/>
      <c r="X25" s="354"/>
      <c r="Y25" s="354"/>
      <c r="Z25" s="67"/>
      <c r="AH25" s="122"/>
    </row>
    <row r="26" spans="1:34" ht="15" customHeight="1" thickBot="1">
      <c r="A26" s="25"/>
      <c r="B26" s="6" t="s">
        <v>235</v>
      </c>
      <c r="C26" s="32"/>
      <c r="D26" s="32"/>
      <c r="E26" s="32"/>
      <c r="F26" s="32"/>
      <c r="G26" s="32"/>
      <c r="H26" s="32"/>
      <c r="I26" s="32"/>
      <c r="J26" s="7"/>
      <c r="K26" s="2"/>
      <c r="L26" s="2"/>
      <c r="M26" s="2"/>
      <c r="N26" s="2"/>
      <c r="O26" s="2"/>
      <c r="P26" s="339"/>
      <c r="Q26" s="339"/>
      <c r="R26" s="32"/>
      <c r="S26" s="143"/>
      <c r="T26" s="143"/>
      <c r="U26" s="32"/>
      <c r="V26" s="143"/>
      <c r="W26" s="143"/>
      <c r="X26" s="2"/>
      <c r="Y26" s="2"/>
      <c r="Z26" s="2"/>
      <c r="AB26" s="2"/>
      <c r="AC26" s="2"/>
      <c r="AD26" s="2"/>
      <c r="AE26" s="2"/>
      <c r="AH26" s="26"/>
    </row>
    <row r="27" spans="1:34" ht="30" customHeight="1" thickBot="1">
      <c r="A27" s="25"/>
      <c r="B27" s="2"/>
      <c r="C27" s="130" t="s">
        <v>39</v>
      </c>
      <c r="D27" s="131"/>
      <c r="E27" s="131"/>
      <c r="F27" s="131"/>
      <c r="G27" s="131"/>
      <c r="H27" s="131"/>
      <c r="I27" s="131"/>
      <c r="J27" s="131"/>
      <c r="K27" s="161"/>
      <c r="L27" s="150" t="s">
        <v>82</v>
      </c>
      <c r="M27" s="150"/>
      <c r="N27" s="150"/>
      <c r="O27" s="150"/>
      <c r="P27" s="150"/>
      <c r="Q27" s="162" t="s">
        <v>198</v>
      </c>
      <c r="R27" s="172"/>
      <c r="S27" s="172"/>
      <c r="T27" s="172"/>
      <c r="U27" s="172"/>
      <c r="V27" s="227"/>
      <c r="W27" s="325" t="s">
        <v>190</v>
      </c>
      <c r="X27" s="326"/>
      <c r="Y27" s="326"/>
      <c r="Z27" s="326"/>
      <c r="AA27" s="326"/>
      <c r="AB27" s="326"/>
      <c r="AC27" s="326"/>
      <c r="AD27" s="327"/>
      <c r="AE27" s="2"/>
      <c r="AH27" s="26"/>
    </row>
    <row r="28" spans="1:34" ht="15" customHeight="1">
      <c r="A28" s="25"/>
      <c r="B28" s="2"/>
      <c r="C28" s="320" t="s">
        <v>179</v>
      </c>
      <c r="D28" s="321"/>
      <c r="E28" s="321"/>
      <c r="F28" s="321"/>
      <c r="G28" s="321"/>
      <c r="H28" s="321"/>
      <c r="I28" s="321"/>
      <c r="J28" s="321"/>
      <c r="K28" s="321"/>
      <c r="L28" s="151">
        <f>ROUNDDOWN(Q28/3600,3)</f>
        <v>0</v>
      </c>
      <c r="M28" s="151"/>
      <c r="N28" s="151"/>
      <c r="O28" s="151"/>
      <c r="P28" s="151"/>
      <c r="Q28" s="322"/>
      <c r="R28" s="323"/>
      <c r="S28" s="323"/>
      <c r="T28" s="323"/>
      <c r="U28" s="323"/>
      <c r="V28" s="324"/>
      <c r="W28" s="328">
        <f>L28*1000</f>
        <v>0</v>
      </c>
      <c r="X28" s="329"/>
      <c r="Y28" s="329"/>
      <c r="Z28" s="329"/>
      <c r="AA28" s="329"/>
      <c r="AB28" s="329"/>
      <c r="AC28" s="329"/>
      <c r="AD28" s="330"/>
      <c r="AE28" s="2"/>
      <c r="AH28" s="26"/>
    </row>
    <row r="29" spans="1:34" ht="15" customHeight="1">
      <c r="A29" s="25"/>
      <c r="B29" s="2"/>
      <c r="C29" s="331" t="s">
        <v>178</v>
      </c>
      <c r="D29" s="244"/>
      <c r="E29" s="244"/>
      <c r="F29" s="244"/>
      <c r="G29" s="244"/>
      <c r="H29" s="244"/>
      <c r="I29" s="244"/>
      <c r="J29" s="244"/>
      <c r="K29" s="244"/>
      <c r="L29" s="332">
        <f t="shared" ref="L29:L31" si="1">ROUNDDOWN(Q29/3600,3)</f>
        <v>0</v>
      </c>
      <c r="M29" s="332"/>
      <c r="N29" s="332"/>
      <c r="O29" s="332"/>
      <c r="P29" s="332"/>
      <c r="Q29" s="333"/>
      <c r="R29" s="334"/>
      <c r="S29" s="334"/>
      <c r="T29" s="334"/>
      <c r="U29" s="334"/>
      <c r="V29" s="335"/>
      <c r="W29" s="336">
        <f>L29*1000</f>
        <v>0</v>
      </c>
      <c r="X29" s="337"/>
      <c r="Y29" s="337"/>
      <c r="Z29" s="337"/>
      <c r="AA29" s="337"/>
      <c r="AB29" s="337"/>
      <c r="AC29" s="337"/>
      <c r="AD29" s="338"/>
      <c r="AE29" s="2"/>
      <c r="AH29" s="26"/>
    </row>
    <row r="30" spans="1:34" ht="15" customHeight="1">
      <c r="A30" s="25"/>
      <c r="B30" s="2"/>
      <c r="C30" s="331" t="s">
        <v>165</v>
      </c>
      <c r="D30" s="244"/>
      <c r="E30" s="244"/>
      <c r="F30" s="244"/>
      <c r="G30" s="244"/>
      <c r="H30" s="244"/>
      <c r="I30" s="244"/>
      <c r="J30" s="244"/>
      <c r="K30" s="244"/>
      <c r="L30" s="332">
        <f t="shared" si="1"/>
        <v>0</v>
      </c>
      <c r="M30" s="332"/>
      <c r="N30" s="332"/>
      <c r="O30" s="332"/>
      <c r="P30" s="332"/>
      <c r="Q30" s="333"/>
      <c r="R30" s="334"/>
      <c r="S30" s="334"/>
      <c r="T30" s="334"/>
      <c r="U30" s="334"/>
      <c r="V30" s="335"/>
      <c r="W30" s="336">
        <f>L30*1000</f>
        <v>0</v>
      </c>
      <c r="X30" s="337"/>
      <c r="Y30" s="337"/>
      <c r="Z30" s="337"/>
      <c r="AA30" s="337"/>
      <c r="AB30" s="337"/>
      <c r="AC30" s="337"/>
      <c r="AD30" s="338"/>
      <c r="AE30" s="2"/>
      <c r="AH30" s="26"/>
    </row>
    <row r="31" spans="1:34" ht="15" customHeight="1" thickBot="1">
      <c r="A31" s="25"/>
      <c r="B31" s="2"/>
      <c r="C31" s="358" t="s">
        <v>166</v>
      </c>
      <c r="D31" s="245"/>
      <c r="E31" s="245"/>
      <c r="F31" s="245"/>
      <c r="G31" s="245"/>
      <c r="H31" s="245"/>
      <c r="I31" s="245"/>
      <c r="J31" s="245"/>
      <c r="K31" s="245"/>
      <c r="L31" s="152">
        <f t="shared" si="1"/>
        <v>0</v>
      </c>
      <c r="M31" s="152"/>
      <c r="N31" s="152"/>
      <c r="O31" s="152"/>
      <c r="P31" s="152"/>
      <c r="Q31" s="309"/>
      <c r="R31" s="310"/>
      <c r="S31" s="310"/>
      <c r="T31" s="310"/>
      <c r="U31" s="310"/>
      <c r="V31" s="311"/>
      <c r="W31" s="317">
        <f>L31*1000</f>
        <v>0</v>
      </c>
      <c r="X31" s="318"/>
      <c r="Y31" s="318"/>
      <c r="Z31" s="318"/>
      <c r="AA31" s="318"/>
      <c r="AB31" s="318"/>
      <c r="AC31" s="318"/>
      <c r="AD31" s="319"/>
      <c r="AE31" s="2"/>
      <c r="AH31" s="26"/>
    </row>
    <row r="32" spans="1:34" ht="15" customHeight="1" thickBot="1">
      <c r="A32" s="25"/>
      <c r="B32" s="2"/>
      <c r="C32" s="207" t="s">
        <v>26</v>
      </c>
      <c r="D32" s="208"/>
      <c r="E32" s="208"/>
      <c r="F32" s="208"/>
      <c r="G32" s="208"/>
      <c r="H32" s="208"/>
      <c r="I32" s="208"/>
      <c r="J32" s="208"/>
      <c r="K32" s="208"/>
      <c r="L32" s="308">
        <f>SUM(L28:P31)</f>
        <v>0</v>
      </c>
      <c r="M32" s="308"/>
      <c r="N32" s="308"/>
      <c r="O32" s="308"/>
      <c r="P32" s="308"/>
      <c r="Q32" s="312">
        <f>SUM(Q28:V31)</f>
        <v>0</v>
      </c>
      <c r="R32" s="313"/>
      <c r="S32" s="313"/>
      <c r="T32" s="313"/>
      <c r="U32" s="313"/>
      <c r="V32" s="314"/>
      <c r="W32" s="315">
        <f>SUM(W28:AD31)</f>
        <v>0</v>
      </c>
      <c r="X32" s="199"/>
      <c r="Y32" s="199"/>
      <c r="Z32" s="199"/>
      <c r="AA32" s="199"/>
      <c r="AB32" s="199"/>
      <c r="AC32" s="199"/>
      <c r="AD32" s="316"/>
      <c r="AE32" s="2"/>
      <c r="AH32" s="26"/>
    </row>
    <row r="33" spans="1:38" ht="15" customHeight="1">
      <c r="A33" s="25"/>
      <c r="C33" s="32"/>
      <c r="D33" s="32"/>
      <c r="E33" s="32"/>
      <c r="F33" s="32"/>
      <c r="G33" s="32"/>
      <c r="H33" s="32"/>
      <c r="I33" s="32"/>
      <c r="J33" s="7"/>
      <c r="K33" s="2"/>
      <c r="L33" s="32"/>
      <c r="M33" s="2"/>
      <c r="N33" s="2"/>
      <c r="O33" s="2"/>
      <c r="P33" s="2"/>
      <c r="Q33" s="2"/>
      <c r="R33" s="2"/>
      <c r="S33" s="2"/>
      <c r="T33" s="2"/>
      <c r="U33" s="2"/>
      <c r="V33" s="2"/>
      <c r="W33" s="2"/>
      <c r="X33" s="2"/>
      <c r="Y33" s="2"/>
      <c r="AB33" s="2"/>
      <c r="AC33" s="7"/>
      <c r="AD33" s="7" t="s">
        <v>244</v>
      </c>
      <c r="AE33" s="2"/>
      <c r="AH33" s="26"/>
    </row>
    <row r="34" spans="1:38" ht="8.1" customHeight="1">
      <c r="A34" s="25"/>
      <c r="C34" s="7"/>
      <c r="D34" s="7"/>
      <c r="E34" s="7"/>
      <c r="F34" s="7"/>
      <c r="G34" s="7"/>
      <c r="H34" s="7"/>
      <c r="I34" s="7"/>
      <c r="AH34" s="26"/>
    </row>
    <row r="35" spans="1:38" ht="15" customHeight="1" thickBot="1">
      <c r="A35" s="25"/>
      <c r="B35" s="6" t="s">
        <v>259</v>
      </c>
      <c r="C35" s="32"/>
      <c r="D35" s="32"/>
      <c r="E35" s="32"/>
      <c r="F35" s="32"/>
      <c r="G35" s="32"/>
      <c r="H35" s="32"/>
      <c r="I35" s="32"/>
      <c r="J35" s="7"/>
      <c r="K35" s="2"/>
      <c r="L35" s="2"/>
      <c r="M35" s="2"/>
      <c r="N35" s="2"/>
      <c r="O35" s="2"/>
      <c r="P35" s="339"/>
      <c r="Q35" s="339"/>
      <c r="R35" s="32"/>
      <c r="S35" s="143"/>
      <c r="T35" s="143"/>
      <c r="U35" s="32"/>
      <c r="V35" s="143"/>
      <c r="W35" s="143"/>
      <c r="X35" s="2"/>
      <c r="Y35" s="2"/>
      <c r="Z35" s="2"/>
      <c r="AB35" s="2"/>
      <c r="AC35" s="2"/>
      <c r="AD35" s="2"/>
      <c r="AE35" s="2"/>
      <c r="AH35" s="26"/>
    </row>
    <row r="36" spans="1:38" ht="30" customHeight="1" thickBot="1">
      <c r="A36" s="25"/>
      <c r="B36" s="2"/>
      <c r="C36" s="130"/>
      <c r="D36" s="131"/>
      <c r="E36" s="131"/>
      <c r="F36" s="131"/>
      <c r="G36" s="131"/>
      <c r="H36" s="131"/>
      <c r="I36" s="131"/>
      <c r="J36" s="131"/>
      <c r="K36" s="161"/>
      <c r="L36" s="150" t="s">
        <v>191</v>
      </c>
      <c r="M36" s="150"/>
      <c r="N36" s="150"/>
      <c r="O36" s="150"/>
      <c r="P36" s="162"/>
      <c r="Q36" s="372" t="s">
        <v>274</v>
      </c>
      <c r="R36" s="172"/>
      <c r="S36" s="172"/>
      <c r="T36" s="172"/>
      <c r="U36" s="172"/>
      <c r="V36" s="172"/>
      <c r="W36" s="172"/>
      <c r="X36" s="172"/>
      <c r="Y36" s="172"/>
      <c r="Z36" s="172"/>
      <c r="AA36" s="223"/>
      <c r="AB36" s="17"/>
      <c r="AC36" s="17"/>
      <c r="AD36" s="17"/>
      <c r="AE36" s="17"/>
      <c r="AF36" s="17"/>
      <c r="AH36" s="26"/>
    </row>
    <row r="37" spans="1:38" ht="15" customHeight="1" thickBot="1">
      <c r="A37" s="25"/>
      <c r="B37" s="2"/>
      <c r="C37" s="207" t="s">
        <v>26</v>
      </c>
      <c r="D37" s="208"/>
      <c r="E37" s="208"/>
      <c r="F37" s="208"/>
      <c r="G37" s="208"/>
      <c r="H37" s="208"/>
      <c r="I37" s="208"/>
      <c r="J37" s="208"/>
      <c r="K37" s="208"/>
      <c r="L37" s="308">
        <f>SUM(L25,L32)</f>
        <v>0</v>
      </c>
      <c r="M37" s="308"/>
      <c r="N37" s="308"/>
      <c r="O37" s="308"/>
      <c r="P37" s="224"/>
      <c r="Q37" s="373">
        <f>L37*1000</f>
        <v>0</v>
      </c>
      <c r="R37" s="199"/>
      <c r="S37" s="199"/>
      <c r="T37" s="199"/>
      <c r="U37" s="199"/>
      <c r="V37" s="199"/>
      <c r="W37" s="199"/>
      <c r="X37" s="199"/>
      <c r="Y37" s="199"/>
      <c r="Z37" s="199"/>
      <c r="AA37" s="316"/>
      <c r="AH37" s="26"/>
    </row>
    <row r="38" spans="1:38" ht="8.1" customHeight="1">
      <c r="A38" s="25"/>
      <c r="C38" s="7"/>
      <c r="D38" s="7"/>
      <c r="E38" s="7"/>
      <c r="F38" s="7"/>
      <c r="G38" s="7"/>
      <c r="H38" s="7"/>
      <c r="I38" s="7"/>
      <c r="AH38" s="26"/>
    </row>
    <row r="39" spans="1:38" ht="15" customHeight="1" thickBot="1">
      <c r="A39" s="25"/>
      <c r="B39" s="120" t="s">
        <v>356</v>
      </c>
      <c r="C39" s="32"/>
      <c r="D39" s="32"/>
      <c r="E39" s="32"/>
      <c r="F39" s="32"/>
      <c r="G39" s="32"/>
      <c r="H39" s="32"/>
      <c r="I39" s="32"/>
      <c r="J39" s="7"/>
      <c r="K39" s="2"/>
      <c r="L39" s="2"/>
      <c r="M39" s="2"/>
      <c r="N39" s="2"/>
      <c r="O39" s="2"/>
      <c r="P39" s="2"/>
      <c r="Q39" s="2"/>
      <c r="R39" s="2"/>
      <c r="S39" s="2"/>
      <c r="T39" s="2"/>
      <c r="U39" s="2"/>
      <c r="V39" s="2"/>
      <c r="W39" s="2"/>
      <c r="X39" s="2"/>
      <c r="Y39" s="2"/>
      <c r="Z39" s="2"/>
      <c r="AB39" s="2"/>
      <c r="AC39" s="2"/>
      <c r="AD39" s="2"/>
      <c r="AE39" s="2"/>
      <c r="AH39" s="26"/>
    </row>
    <row r="40" spans="1:38" ht="15" customHeight="1">
      <c r="A40" s="25"/>
      <c r="B40" s="2"/>
      <c r="C40" s="366" t="s">
        <v>236</v>
      </c>
      <c r="D40" s="367"/>
      <c r="E40" s="367"/>
      <c r="F40" s="367"/>
      <c r="G40" s="367"/>
      <c r="H40" s="367"/>
      <c r="I40" s="367"/>
      <c r="J40" s="367"/>
      <c r="K40" s="367"/>
      <c r="L40" s="368">
        <f>SUM(L25,L32)</f>
        <v>0</v>
      </c>
      <c r="M40" s="368"/>
      <c r="N40" s="368"/>
      <c r="O40" s="368"/>
      <c r="P40" s="369"/>
      <c r="Q40" s="2" t="s">
        <v>9</v>
      </c>
      <c r="R40" s="2"/>
      <c r="S40" s="2"/>
      <c r="T40" s="2"/>
      <c r="U40" s="2"/>
      <c r="V40" s="2"/>
      <c r="W40" s="2"/>
      <c r="X40" s="2"/>
      <c r="Y40" s="2"/>
      <c r="Z40" s="2"/>
      <c r="AB40" s="2"/>
      <c r="AC40" s="2"/>
      <c r="AD40" s="2"/>
      <c r="AE40" s="2"/>
      <c r="AH40" s="26"/>
    </row>
    <row r="41" spans="1:38" ht="15" customHeight="1">
      <c r="A41" s="25"/>
      <c r="B41" s="2"/>
      <c r="C41" s="331" t="s">
        <v>112</v>
      </c>
      <c r="D41" s="244"/>
      <c r="E41" s="244"/>
      <c r="F41" s="244"/>
      <c r="G41" s="244"/>
      <c r="H41" s="244"/>
      <c r="I41" s="244"/>
      <c r="J41" s="244"/>
      <c r="K41" s="244"/>
      <c r="L41" s="370" t="str">
        <f>IF(④再エネ・証書調達!H19="-",①設置基準量算定!AB31,④再エネ・証書調達!H18)</f>
        <v/>
      </c>
      <c r="M41" s="370"/>
      <c r="N41" s="370"/>
      <c r="O41" s="370"/>
      <c r="P41" s="371"/>
      <c r="Q41" s="2" t="s">
        <v>9</v>
      </c>
      <c r="R41" s="2"/>
      <c r="S41" s="2"/>
      <c r="T41" s="2"/>
      <c r="U41" s="2"/>
      <c r="V41" s="2"/>
      <c r="W41" s="2"/>
      <c r="X41" s="2"/>
      <c r="Y41" s="2"/>
      <c r="Z41" s="2"/>
      <c r="AB41" s="2"/>
      <c r="AC41" s="2"/>
      <c r="AD41" s="2"/>
      <c r="AE41" s="2"/>
      <c r="AH41" s="26"/>
      <c r="AK41" s="6" t="s">
        <v>367</v>
      </c>
    </row>
    <row r="42" spans="1:38" ht="15" customHeight="1" thickBot="1">
      <c r="A42" s="25"/>
      <c r="B42" s="2"/>
      <c r="C42" s="362" t="s">
        <v>342</v>
      </c>
      <c r="D42" s="363"/>
      <c r="E42" s="363"/>
      <c r="F42" s="363"/>
      <c r="G42" s="363"/>
      <c r="H42" s="363"/>
      <c r="I42" s="363"/>
      <c r="J42" s="363"/>
      <c r="K42" s="363"/>
      <c r="L42" s="364" t="str">
        <f>IFERROR(ROUNDDOWN((L40/L41)*100,1),"")</f>
        <v/>
      </c>
      <c r="M42" s="364"/>
      <c r="N42" s="364"/>
      <c r="O42" s="364"/>
      <c r="P42" s="365"/>
      <c r="Q42" s="2" t="s">
        <v>0</v>
      </c>
      <c r="R42" s="2"/>
      <c r="S42" s="2"/>
      <c r="T42" s="2"/>
      <c r="U42" s="2"/>
      <c r="V42" s="2"/>
      <c r="W42" s="2"/>
      <c r="X42" s="2"/>
      <c r="Y42" s="2"/>
      <c r="Z42" s="2"/>
      <c r="AB42" s="2"/>
      <c r="AC42" s="2"/>
      <c r="AD42" s="2"/>
      <c r="AE42" s="2"/>
      <c r="AH42" s="26"/>
      <c r="AK42" s="95">
        <f>SUM(L42,③オフサイト設置!L35,⑤再エネ・証書調達!K30,⑥再エネ・証書調達!K28)</f>
        <v>0</v>
      </c>
      <c r="AL42" s="89" t="s">
        <v>366</v>
      </c>
    </row>
    <row r="43" spans="1:38" ht="8.1" customHeight="1">
      <c r="A43" s="27"/>
      <c r="B43" s="11"/>
      <c r="C43" s="43"/>
      <c r="D43" s="43"/>
      <c r="E43" s="43"/>
      <c r="F43" s="43"/>
      <c r="G43" s="43"/>
      <c r="H43" s="43"/>
      <c r="I43" s="43"/>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28"/>
    </row>
    <row r="44" spans="1:38">
      <c r="A44" s="77" t="s">
        <v>346</v>
      </c>
      <c r="B44" s="45"/>
      <c r="C44" s="46"/>
      <c r="D44" s="47"/>
      <c r="E44" s="47"/>
      <c r="F44" s="47"/>
      <c r="G44" s="47"/>
      <c r="H44" s="47"/>
      <c r="I44" s="47"/>
      <c r="J44" s="47"/>
    </row>
    <row r="45" spans="1:38">
      <c r="A45" s="77" t="s">
        <v>347</v>
      </c>
      <c r="B45" s="45"/>
    </row>
    <row r="46" spans="1:38">
      <c r="A46" s="77" t="s">
        <v>348</v>
      </c>
      <c r="B46" s="45"/>
      <c r="C46" s="46"/>
      <c r="D46" s="47"/>
      <c r="E46" s="47"/>
      <c r="F46" s="47"/>
      <c r="G46" s="47"/>
      <c r="H46" s="47"/>
      <c r="I46" s="47"/>
      <c r="J46" s="47"/>
    </row>
    <row r="47" spans="1:38">
      <c r="A47" s="77" t="s">
        <v>349</v>
      </c>
      <c r="B47" s="45"/>
    </row>
    <row r="48" spans="1:38">
      <c r="A48" s="77" t="s">
        <v>68</v>
      </c>
      <c r="B48" s="45"/>
    </row>
    <row r="49" spans="1:2">
      <c r="A49" s="77"/>
      <c r="B49" s="45"/>
    </row>
  </sheetData>
  <sheetProtection password="C290" sheet="1" objects="1" scenarios="1"/>
  <mergeCells count="107">
    <mergeCell ref="C37:K37"/>
    <mergeCell ref="Q23:U23"/>
    <mergeCell ref="C42:K42"/>
    <mergeCell ref="L42:P42"/>
    <mergeCell ref="C24:K24"/>
    <mergeCell ref="L24:P24"/>
    <mergeCell ref="Q24:U24"/>
    <mergeCell ref="C40:K40"/>
    <mergeCell ref="L40:P40"/>
    <mergeCell ref="C41:K41"/>
    <mergeCell ref="L41:P41"/>
    <mergeCell ref="C27:K27"/>
    <mergeCell ref="L27:P27"/>
    <mergeCell ref="C29:K29"/>
    <mergeCell ref="L29:P29"/>
    <mergeCell ref="C31:K31"/>
    <mergeCell ref="C25:K25"/>
    <mergeCell ref="L25:P25"/>
    <mergeCell ref="Q25:U25"/>
    <mergeCell ref="P35:Q35"/>
    <mergeCell ref="S35:T35"/>
    <mergeCell ref="Q36:AA36"/>
    <mergeCell ref="Q37:AA37"/>
    <mergeCell ref="C36:K36"/>
    <mergeCell ref="L36:P36"/>
    <mergeCell ref="L37:P37"/>
    <mergeCell ref="V22:Y22"/>
    <mergeCell ref="V25:Y25"/>
    <mergeCell ref="V24:Y24"/>
    <mergeCell ref="V23:Y23"/>
    <mergeCell ref="V35:W35"/>
    <mergeCell ref="AA18:AE18"/>
    <mergeCell ref="C19:K19"/>
    <mergeCell ref="L19:P19"/>
    <mergeCell ref="Q19:U19"/>
    <mergeCell ref="V19:Z19"/>
    <mergeCell ref="AA19:AE19"/>
    <mergeCell ref="C18:K18"/>
    <mergeCell ref="L18:P18"/>
    <mergeCell ref="Q18:U18"/>
    <mergeCell ref="V18:Z18"/>
    <mergeCell ref="C20:K20"/>
    <mergeCell ref="L20:P20"/>
    <mergeCell ref="Q20:U20"/>
    <mergeCell ref="C22:K22"/>
    <mergeCell ref="L22:P22"/>
    <mergeCell ref="Q22:U22"/>
    <mergeCell ref="C23:K23"/>
    <mergeCell ref="L23:P23"/>
    <mergeCell ref="AA16:AE16"/>
    <mergeCell ref="C17:K17"/>
    <mergeCell ref="L17:P17"/>
    <mergeCell ref="Q17:U17"/>
    <mergeCell ref="V17:Z17"/>
    <mergeCell ref="AA17:AE17"/>
    <mergeCell ref="C16:K16"/>
    <mergeCell ref="L16:P16"/>
    <mergeCell ref="Q16:U16"/>
    <mergeCell ref="V16:Z16"/>
    <mergeCell ref="AA12:AE12"/>
    <mergeCell ref="C12:K12"/>
    <mergeCell ref="AA15:AE15"/>
    <mergeCell ref="C14:K14"/>
    <mergeCell ref="L14:P14"/>
    <mergeCell ref="Q14:U14"/>
    <mergeCell ref="V14:Z14"/>
    <mergeCell ref="AA14:AE14"/>
    <mergeCell ref="L12:P12"/>
    <mergeCell ref="Q12:U12"/>
    <mergeCell ref="V12:Z12"/>
    <mergeCell ref="C15:K15"/>
    <mergeCell ref="L15:P15"/>
    <mergeCell ref="Q15:U15"/>
    <mergeCell ref="V15:Z15"/>
    <mergeCell ref="A2:AH2"/>
    <mergeCell ref="P9:Q9"/>
    <mergeCell ref="S9:T9"/>
    <mergeCell ref="V9:W9"/>
    <mergeCell ref="C11:K11"/>
    <mergeCell ref="L11:P11"/>
    <mergeCell ref="Q11:U11"/>
    <mergeCell ref="V11:Z11"/>
    <mergeCell ref="AA11:AE11"/>
    <mergeCell ref="A1:AH1"/>
    <mergeCell ref="C32:K32"/>
    <mergeCell ref="L32:P32"/>
    <mergeCell ref="L31:P31"/>
    <mergeCell ref="Q31:V31"/>
    <mergeCell ref="Q32:V32"/>
    <mergeCell ref="W32:AD32"/>
    <mergeCell ref="W31:AD31"/>
    <mergeCell ref="C28:K28"/>
    <mergeCell ref="L28:P28"/>
    <mergeCell ref="Q27:V27"/>
    <mergeCell ref="Q28:V28"/>
    <mergeCell ref="W27:AD27"/>
    <mergeCell ref="W28:AD28"/>
    <mergeCell ref="C30:K30"/>
    <mergeCell ref="L30:P30"/>
    <mergeCell ref="Q29:V29"/>
    <mergeCell ref="Q30:V30"/>
    <mergeCell ref="W30:AD30"/>
    <mergeCell ref="W29:AD29"/>
    <mergeCell ref="A3:AH3"/>
    <mergeCell ref="P26:Q26"/>
    <mergeCell ref="S26:T26"/>
    <mergeCell ref="V26:W26"/>
  </mergeCells>
  <phoneticPr fontId="1"/>
  <dataValidations count="4">
    <dataValidation type="list" allowBlank="1" showInputMessage="1" showErrorMessage="1" sqref="V12:Z12" xr:uid="{00000000-0002-0000-0300-000000000000}">
      <formula1>"建築主,リース,屋根貸し"</formula1>
    </dataValidation>
    <dataValidation type="list" allowBlank="1" showInputMessage="1" showErrorMessage="1" sqref="AA15:AE19 AA12:AE12" xr:uid="{00000000-0002-0000-0300-000001000000}">
      <formula1>"自家消費,余剰売電,全量売電"</formula1>
    </dataValidation>
    <dataValidation type="list" allowBlank="1" showInputMessage="1" showErrorMessage="1" sqref="C6:C7 O6 R9" xr:uid="{00000000-0002-0000-0300-000002000000}">
      <formula1>"■,□"</formula1>
    </dataValidation>
    <dataValidation type="list" allowBlank="1" showInputMessage="1" showErrorMessage="1" sqref="V15:Z19" xr:uid="{00000000-0002-0000-0300-000003000000}">
      <formula1>"建築主,その他"</formula1>
    </dataValidation>
  </dataValidations>
  <printOptions horizontalCentered="1"/>
  <pageMargins left="0.35433070866141736" right="0.35433070866141736" top="0.55118110236220474" bottom="0.55118110236220474" header="0" footer="0"/>
  <pageSetup paperSize="9" orientation="portrait" r:id="rId1"/>
  <ignoredErrors>
    <ignoredError sqref="L16:P19" unlocked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BA49"/>
  <sheetViews>
    <sheetView view="pageBreakPreview" zoomScale="70" zoomScaleNormal="85" zoomScaleSheetLayoutView="70" workbookViewId="0">
      <selection activeCell="AP22" sqref="AP22"/>
    </sheetView>
  </sheetViews>
  <sheetFormatPr defaultColWidth="2.59765625" defaultRowHeight="12"/>
  <cols>
    <col min="1" max="1" width="1.59765625" style="6" customWidth="1"/>
    <col min="2" max="2" width="3.19921875" style="6" bestFit="1" customWidth="1"/>
    <col min="3" max="33" width="2.59765625" style="6"/>
    <col min="34" max="34" width="1.59765625" style="6" customWidth="1"/>
    <col min="35" max="35" width="2.59765625" style="6"/>
    <col min="36" max="36" width="10.59765625" style="6" customWidth="1"/>
    <col min="37" max="49" width="2.59765625" style="6"/>
    <col min="50" max="50" width="5" style="6" bestFit="1" customWidth="1"/>
    <col min="51" max="51" width="2.59765625" style="6"/>
    <col min="52" max="52" width="6.69921875" style="6" bestFit="1" customWidth="1"/>
    <col min="53" max="16384" width="2.59765625" style="6"/>
  </cols>
  <sheetData>
    <row r="1" spans="1:53" ht="12" customHeight="1">
      <c r="A1" s="171" t="s">
        <v>256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row>
    <row r="2" spans="1:53" ht="20.25" customHeight="1">
      <c r="A2" s="173" t="s">
        <v>113</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5"/>
    </row>
    <row r="3" spans="1:53" ht="15" customHeight="1">
      <c r="A3" s="282"/>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4"/>
    </row>
    <row r="4" spans="1:53" ht="15" customHeight="1">
      <c r="A4" s="25"/>
      <c r="B4" s="49" t="s">
        <v>51</v>
      </c>
      <c r="C4" s="32"/>
      <c r="D4" s="32"/>
      <c r="E4" s="32"/>
      <c r="F4" s="32"/>
      <c r="G4" s="32"/>
      <c r="H4" s="32"/>
      <c r="I4" s="32"/>
      <c r="J4" s="7"/>
      <c r="K4" s="2"/>
      <c r="L4" s="2"/>
      <c r="M4" s="2"/>
      <c r="N4" s="2"/>
      <c r="O4" s="2"/>
      <c r="P4" s="2"/>
      <c r="Q4" s="2"/>
      <c r="R4" s="2"/>
      <c r="S4" s="2"/>
      <c r="T4" s="2"/>
      <c r="U4" s="2"/>
      <c r="V4" s="2"/>
      <c r="W4" s="2"/>
      <c r="X4" s="2"/>
      <c r="Y4" s="2"/>
      <c r="Z4" s="2"/>
      <c r="AB4" s="2"/>
      <c r="AC4" s="2"/>
      <c r="AD4" s="2"/>
      <c r="AE4" s="2"/>
      <c r="AH4" s="26"/>
    </row>
    <row r="5" spans="1:53" ht="15" customHeight="1">
      <c r="A5" s="25"/>
      <c r="B5" s="6" t="s">
        <v>59</v>
      </c>
      <c r="C5" s="32"/>
      <c r="D5" s="32"/>
      <c r="E5" s="32"/>
      <c r="F5" s="32"/>
      <c r="G5" s="32"/>
      <c r="H5" s="32"/>
      <c r="I5" s="32"/>
      <c r="J5" s="7"/>
      <c r="K5" s="2"/>
      <c r="L5" s="2"/>
      <c r="M5" s="2"/>
      <c r="N5" s="2"/>
      <c r="O5" s="2"/>
      <c r="P5" s="2"/>
      <c r="Q5" s="2"/>
      <c r="R5" s="2"/>
      <c r="S5" s="2"/>
      <c r="T5" s="2"/>
      <c r="U5" s="2"/>
      <c r="V5" s="2"/>
      <c r="W5" s="2"/>
      <c r="X5" s="2"/>
      <c r="Y5" s="2"/>
      <c r="Z5" s="2"/>
      <c r="AB5" s="2"/>
      <c r="AC5" s="2"/>
      <c r="AD5" s="2"/>
      <c r="AE5" s="2"/>
      <c r="AH5" s="26"/>
    </row>
    <row r="6" spans="1:53" ht="15" customHeight="1" thickBot="1">
      <c r="A6" s="25"/>
      <c r="B6" s="6" t="s">
        <v>115</v>
      </c>
      <c r="C6" s="32"/>
      <c r="D6" s="2"/>
      <c r="E6" s="32"/>
      <c r="F6" s="32"/>
      <c r="G6" s="32"/>
      <c r="H6" s="32"/>
      <c r="I6" s="32"/>
      <c r="J6" s="7"/>
      <c r="K6" s="2"/>
      <c r="L6" s="2"/>
      <c r="M6" s="2"/>
      <c r="N6" s="2"/>
      <c r="O6" s="32"/>
      <c r="Q6" s="2"/>
      <c r="R6" s="2"/>
      <c r="S6" s="2"/>
      <c r="T6" s="2"/>
      <c r="U6" s="2"/>
      <c r="V6" s="2"/>
      <c r="W6" s="2"/>
      <c r="X6" s="2"/>
      <c r="Y6" s="2"/>
      <c r="Z6" s="2"/>
      <c r="AB6" s="2"/>
      <c r="AC6" s="2"/>
      <c r="AD6" s="2"/>
      <c r="AE6" s="2"/>
      <c r="AH6" s="26"/>
    </row>
    <row r="7" spans="1:53" ht="30" customHeight="1" thickBot="1">
      <c r="A7" s="25"/>
      <c r="B7" s="17"/>
      <c r="C7" s="372" t="s">
        <v>114</v>
      </c>
      <c r="D7" s="227"/>
      <c r="E7" s="209" t="s">
        <v>119</v>
      </c>
      <c r="F7" s="131"/>
      <c r="G7" s="131"/>
      <c r="H7" s="131"/>
      <c r="I7" s="131"/>
      <c r="J7" s="131"/>
      <c r="K7" s="131"/>
      <c r="L7" s="131"/>
      <c r="M7" s="162" t="s">
        <v>7</v>
      </c>
      <c r="N7" s="172"/>
      <c r="O7" s="172"/>
      <c r="P7" s="172"/>
      <c r="Q7" s="172"/>
      <c r="R7" s="172"/>
      <c r="S7" s="172"/>
      <c r="T7" s="227"/>
      <c r="U7" s="150" t="s">
        <v>371</v>
      </c>
      <c r="V7" s="150"/>
      <c r="W7" s="150"/>
      <c r="X7" s="150"/>
      <c r="Y7" s="150"/>
      <c r="Z7" s="344" t="s">
        <v>40</v>
      </c>
      <c r="AA7" s="344"/>
      <c r="AB7" s="344"/>
      <c r="AC7" s="344"/>
      <c r="AD7" s="344"/>
      <c r="AE7" s="344"/>
      <c r="AF7" s="344"/>
      <c r="AG7" s="346"/>
      <c r="AH7" s="26"/>
    </row>
    <row r="8" spans="1:53" ht="15" customHeight="1">
      <c r="A8" s="25"/>
      <c r="B8" s="42"/>
      <c r="C8" s="400">
        <v>1</v>
      </c>
      <c r="D8" s="401"/>
      <c r="E8" s="415"/>
      <c r="F8" s="416"/>
      <c r="G8" s="416"/>
      <c r="H8" s="416"/>
      <c r="I8" s="416"/>
      <c r="J8" s="416"/>
      <c r="K8" s="416"/>
      <c r="L8" s="417"/>
      <c r="M8" s="427"/>
      <c r="N8" s="428"/>
      <c r="O8" s="428"/>
      <c r="P8" s="428"/>
      <c r="Q8" s="428"/>
      <c r="R8" s="428"/>
      <c r="S8" s="428"/>
      <c r="T8" s="429"/>
      <c r="U8" s="418"/>
      <c r="V8" s="418"/>
      <c r="W8" s="418"/>
      <c r="X8" s="418"/>
      <c r="Y8" s="418"/>
      <c r="Z8" s="418"/>
      <c r="AA8" s="418"/>
      <c r="AB8" s="418"/>
      <c r="AC8" s="418"/>
      <c r="AD8" s="418"/>
      <c r="AE8" s="418"/>
      <c r="AF8" s="418"/>
      <c r="AG8" s="419"/>
      <c r="AH8" s="26"/>
    </row>
    <row r="9" spans="1:53" ht="15" customHeight="1">
      <c r="A9" s="25"/>
      <c r="B9" s="42"/>
      <c r="C9" s="395">
        <v>2</v>
      </c>
      <c r="D9" s="396"/>
      <c r="E9" s="144"/>
      <c r="F9" s="145"/>
      <c r="G9" s="145"/>
      <c r="H9" s="145"/>
      <c r="I9" s="145"/>
      <c r="J9" s="145"/>
      <c r="K9" s="145"/>
      <c r="L9" s="146"/>
      <c r="M9" s="430"/>
      <c r="N9" s="431"/>
      <c r="O9" s="431"/>
      <c r="P9" s="431"/>
      <c r="Q9" s="431"/>
      <c r="R9" s="431"/>
      <c r="S9" s="431"/>
      <c r="T9" s="432"/>
      <c r="U9" s="421"/>
      <c r="V9" s="421"/>
      <c r="W9" s="421"/>
      <c r="X9" s="421"/>
      <c r="Y9" s="421"/>
      <c r="Z9" s="421"/>
      <c r="AA9" s="421"/>
      <c r="AB9" s="421"/>
      <c r="AC9" s="421"/>
      <c r="AD9" s="421"/>
      <c r="AE9" s="421"/>
      <c r="AF9" s="421"/>
      <c r="AG9" s="422"/>
      <c r="AH9" s="26"/>
    </row>
    <row r="10" spans="1:53" ht="15" customHeight="1" thickBot="1">
      <c r="A10" s="25"/>
      <c r="B10" s="42"/>
      <c r="C10" s="390">
        <v>3</v>
      </c>
      <c r="D10" s="391"/>
      <c r="E10" s="412"/>
      <c r="F10" s="413"/>
      <c r="G10" s="413"/>
      <c r="H10" s="413"/>
      <c r="I10" s="413"/>
      <c r="J10" s="413"/>
      <c r="K10" s="413"/>
      <c r="L10" s="414"/>
      <c r="M10" s="423"/>
      <c r="N10" s="424"/>
      <c r="O10" s="424"/>
      <c r="P10" s="424"/>
      <c r="Q10" s="424"/>
      <c r="R10" s="424"/>
      <c r="S10" s="424"/>
      <c r="T10" s="425"/>
      <c r="U10" s="420"/>
      <c r="V10" s="420"/>
      <c r="W10" s="420"/>
      <c r="X10" s="420"/>
      <c r="Y10" s="420"/>
      <c r="Z10" s="420"/>
      <c r="AA10" s="420"/>
      <c r="AB10" s="420"/>
      <c r="AC10" s="420"/>
      <c r="AD10" s="420"/>
      <c r="AE10" s="420"/>
      <c r="AF10" s="420"/>
      <c r="AG10" s="426"/>
      <c r="AH10" s="26"/>
    </row>
    <row r="11" spans="1:53" ht="15" customHeight="1" thickBot="1">
      <c r="A11" s="25"/>
      <c r="B11" s="6" t="s">
        <v>116</v>
      </c>
      <c r="C11" s="32"/>
      <c r="E11" s="32"/>
      <c r="F11" s="32"/>
      <c r="G11" s="32"/>
      <c r="H11" s="32"/>
      <c r="I11" s="32"/>
      <c r="J11" s="7"/>
      <c r="K11" s="2"/>
      <c r="L11" s="2"/>
      <c r="M11" s="2"/>
      <c r="N11" s="2"/>
      <c r="O11" s="2"/>
      <c r="P11" s="2"/>
      <c r="Q11" s="2"/>
      <c r="R11" s="2"/>
      <c r="S11" s="2"/>
      <c r="T11" s="2"/>
      <c r="U11" s="2"/>
      <c r="V11" s="2"/>
      <c r="W11" s="2"/>
      <c r="X11" s="2"/>
      <c r="Y11" s="2"/>
      <c r="Z11" s="2"/>
      <c r="AB11" s="2"/>
      <c r="AC11" s="2"/>
      <c r="AD11" s="2"/>
      <c r="AE11" s="2"/>
      <c r="AH11" s="26"/>
    </row>
    <row r="12" spans="1:53" ht="30" customHeight="1" thickTop="1" thickBot="1">
      <c r="A12" s="25"/>
      <c r="B12" s="17"/>
      <c r="C12" s="372" t="s">
        <v>114</v>
      </c>
      <c r="D12" s="227"/>
      <c r="E12" s="209" t="s">
        <v>119</v>
      </c>
      <c r="F12" s="131"/>
      <c r="G12" s="131"/>
      <c r="H12" s="131"/>
      <c r="I12" s="131"/>
      <c r="J12" s="131"/>
      <c r="K12" s="131"/>
      <c r="L12" s="131"/>
      <c r="M12" s="150" t="s">
        <v>15</v>
      </c>
      <c r="N12" s="150"/>
      <c r="O12" s="150"/>
      <c r="P12" s="150"/>
      <c r="Q12" s="150"/>
      <c r="R12" s="150" t="s">
        <v>117</v>
      </c>
      <c r="S12" s="150"/>
      <c r="T12" s="150"/>
      <c r="U12" s="150"/>
      <c r="V12" s="162"/>
      <c r="W12" s="90"/>
      <c r="X12" s="17"/>
      <c r="Y12" s="17"/>
      <c r="Z12" s="17"/>
      <c r="AA12" s="17"/>
      <c r="AB12" s="17"/>
      <c r="AC12" s="30"/>
      <c r="AD12" s="30"/>
      <c r="AE12" s="30"/>
      <c r="AF12" s="17"/>
      <c r="AG12" s="17"/>
      <c r="AH12" s="26"/>
      <c r="AJ12" s="32" t="s">
        <v>374</v>
      </c>
      <c r="AK12" s="99" t="s">
        <v>376</v>
      </c>
      <c r="AL12" s="100"/>
      <c r="AM12" s="100"/>
      <c r="AN12" s="100"/>
      <c r="AO12" s="100"/>
      <c r="AP12" s="100"/>
      <c r="AQ12" s="100"/>
      <c r="AR12" s="100"/>
      <c r="AS12" s="100"/>
      <c r="AT12" s="100"/>
      <c r="AU12" s="100"/>
      <c r="AV12" s="100"/>
      <c r="AW12" s="101"/>
      <c r="AX12" s="102" t="s">
        <v>377</v>
      </c>
      <c r="AY12" s="103" t="str">
        <f>IF(OR(AJ13="■",AJ14="■",AJ15="■"),"■","□")</f>
        <v>□</v>
      </c>
      <c r="AZ12" s="102" t="s">
        <v>378</v>
      </c>
      <c r="BA12" s="103" t="str">
        <f>IF(AY12="■","□","■")</f>
        <v>■</v>
      </c>
    </row>
    <row r="13" spans="1:53" ht="15" customHeight="1">
      <c r="A13" s="25"/>
      <c r="B13" s="42"/>
      <c r="C13" s="400">
        <v>1</v>
      </c>
      <c r="D13" s="401"/>
      <c r="E13" s="381" t="str">
        <f>IF(E8=0,"",E8)</f>
        <v/>
      </c>
      <c r="F13" s="382"/>
      <c r="G13" s="382"/>
      <c r="H13" s="382"/>
      <c r="I13" s="382"/>
      <c r="J13" s="382"/>
      <c r="K13" s="382"/>
      <c r="L13" s="383"/>
      <c r="M13" s="408"/>
      <c r="N13" s="408"/>
      <c r="O13" s="408"/>
      <c r="P13" s="408"/>
      <c r="Q13" s="408"/>
      <c r="R13" s="434"/>
      <c r="S13" s="434"/>
      <c r="T13" s="434"/>
      <c r="U13" s="434"/>
      <c r="V13" s="435"/>
      <c r="W13" s="67"/>
      <c r="AB13" s="42"/>
      <c r="AF13" s="42"/>
      <c r="AG13" s="42"/>
      <c r="AH13" s="26"/>
      <c r="AJ13" s="32" t="str">
        <f>IF(M13="PPA","■","□")</f>
        <v>□</v>
      </c>
    </row>
    <row r="14" spans="1:53" ht="15" customHeight="1">
      <c r="A14" s="25"/>
      <c r="B14" s="42"/>
      <c r="C14" s="395">
        <v>2</v>
      </c>
      <c r="D14" s="396"/>
      <c r="E14" s="384" t="str">
        <f>IF(E9=0,"",E9)</f>
        <v/>
      </c>
      <c r="F14" s="385"/>
      <c r="G14" s="385"/>
      <c r="H14" s="385"/>
      <c r="I14" s="385"/>
      <c r="J14" s="385"/>
      <c r="K14" s="385"/>
      <c r="L14" s="386"/>
      <c r="M14" s="409"/>
      <c r="N14" s="409"/>
      <c r="O14" s="409"/>
      <c r="P14" s="409"/>
      <c r="Q14" s="409"/>
      <c r="R14" s="410"/>
      <c r="S14" s="410"/>
      <c r="T14" s="410"/>
      <c r="U14" s="410"/>
      <c r="V14" s="411"/>
      <c r="W14" s="67"/>
      <c r="AB14" s="42"/>
      <c r="AF14" s="42"/>
      <c r="AG14" s="42"/>
      <c r="AH14" s="26"/>
      <c r="AJ14" s="32" t="str">
        <f>IF(M14="PPA","■","□")</f>
        <v>□</v>
      </c>
    </row>
    <row r="15" spans="1:53" ht="15" customHeight="1" thickBot="1">
      <c r="A15" s="25"/>
      <c r="B15" s="42"/>
      <c r="C15" s="390">
        <v>3</v>
      </c>
      <c r="D15" s="391"/>
      <c r="E15" s="387" t="str">
        <f>IF(E10=0,"",E10)</f>
        <v/>
      </c>
      <c r="F15" s="388"/>
      <c r="G15" s="388"/>
      <c r="H15" s="388"/>
      <c r="I15" s="388"/>
      <c r="J15" s="388"/>
      <c r="K15" s="388"/>
      <c r="L15" s="389"/>
      <c r="M15" s="405"/>
      <c r="N15" s="405"/>
      <c r="O15" s="405"/>
      <c r="P15" s="405"/>
      <c r="Q15" s="405"/>
      <c r="R15" s="406"/>
      <c r="S15" s="406"/>
      <c r="T15" s="406"/>
      <c r="U15" s="406"/>
      <c r="V15" s="407"/>
      <c r="W15" s="67"/>
      <c r="AB15" s="42"/>
      <c r="AF15" s="42"/>
      <c r="AG15" s="42"/>
      <c r="AH15" s="26"/>
      <c r="AJ15" s="32" t="str">
        <f>IF(M15="PPA","■","□")</f>
        <v>□</v>
      </c>
    </row>
    <row r="16" spans="1:53" ht="15" customHeight="1" thickBot="1">
      <c r="A16" s="25"/>
      <c r="B16" s="6" t="s">
        <v>372</v>
      </c>
      <c r="C16" s="32"/>
      <c r="E16" s="32"/>
      <c r="F16" s="32"/>
      <c r="G16" s="32"/>
      <c r="H16" s="32"/>
      <c r="I16" s="32"/>
      <c r="J16" s="7"/>
      <c r="K16" s="2"/>
      <c r="L16" s="2"/>
      <c r="M16" s="2"/>
      <c r="N16" s="2"/>
      <c r="O16" s="2"/>
      <c r="P16" s="2"/>
      <c r="Q16" s="2"/>
      <c r="R16" s="2"/>
      <c r="S16" s="2"/>
      <c r="T16" s="2"/>
      <c r="U16" s="2"/>
      <c r="V16" s="2"/>
      <c r="W16" s="2"/>
      <c r="X16" s="2"/>
      <c r="Y16" s="2"/>
      <c r="Z16" s="2"/>
      <c r="AB16" s="2"/>
      <c r="AC16" s="2"/>
      <c r="AD16" s="2"/>
      <c r="AE16" s="2"/>
      <c r="AH16" s="26"/>
    </row>
    <row r="17" spans="1:40" ht="30" customHeight="1" thickBot="1">
      <c r="A17" s="25"/>
      <c r="B17" s="17"/>
      <c r="C17" s="372" t="s">
        <v>114</v>
      </c>
      <c r="D17" s="227"/>
      <c r="E17" s="209" t="s">
        <v>119</v>
      </c>
      <c r="F17" s="131"/>
      <c r="G17" s="131"/>
      <c r="H17" s="131"/>
      <c r="I17" s="131"/>
      <c r="J17" s="131"/>
      <c r="K17" s="131"/>
      <c r="L17" s="131"/>
      <c r="M17" s="162" t="s">
        <v>245</v>
      </c>
      <c r="N17" s="172"/>
      <c r="O17" s="172"/>
      <c r="P17" s="172"/>
      <c r="Q17" s="172"/>
      <c r="R17" s="172"/>
      <c r="S17" s="223"/>
      <c r="T17" s="2"/>
      <c r="U17" s="2"/>
      <c r="V17" s="2"/>
      <c r="W17" s="2"/>
      <c r="X17" s="2"/>
      <c r="Y17" s="2"/>
      <c r="Z17" s="2"/>
      <c r="AA17" s="2"/>
      <c r="AB17" s="2"/>
      <c r="AC17" s="2"/>
      <c r="AD17" s="2"/>
      <c r="AE17" s="2"/>
      <c r="AF17" s="2"/>
      <c r="AG17" s="2"/>
      <c r="AH17" s="26"/>
    </row>
    <row r="18" spans="1:40" ht="15" customHeight="1">
      <c r="A18" s="25"/>
      <c r="B18" s="42"/>
      <c r="C18" s="400">
        <v>1</v>
      </c>
      <c r="D18" s="401"/>
      <c r="E18" s="381" t="str">
        <f>IF(E8=0,"",E8)</f>
        <v/>
      </c>
      <c r="F18" s="382"/>
      <c r="G18" s="382"/>
      <c r="H18" s="382"/>
      <c r="I18" s="382"/>
      <c r="J18" s="382"/>
      <c r="K18" s="382"/>
      <c r="L18" s="383"/>
      <c r="M18" s="402"/>
      <c r="N18" s="403"/>
      <c r="O18" s="403"/>
      <c r="P18" s="403"/>
      <c r="Q18" s="403"/>
      <c r="R18" s="403"/>
      <c r="S18" s="404"/>
      <c r="T18" s="2"/>
      <c r="U18" s="2"/>
      <c r="V18" s="2"/>
      <c r="W18" s="2"/>
      <c r="X18" s="2"/>
      <c r="Y18" s="2"/>
      <c r="Z18" s="2"/>
      <c r="AA18" s="2"/>
      <c r="AB18" s="2"/>
      <c r="AC18" s="2"/>
      <c r="AD18" s="2"/>
      <c r="AE18" s="2"/>
      <c r="AF18" s="2"/>
      <c r="AG18" s="2"/>
      <c r="AH18" s="26"/>
    </row>
    <row r="19" spans="1:40" ht="15" customHeight="1">
      <c r="A19" s="25"/>
      <c r="B19" s="42"/>
      <c r="C19" s="395">
        <v>2</v>
      </c>
      <c r="D19" s="396"/>
      <c r="E19" s="384" t="str">
        <f>IF(E9=0,"",E9)</f>
        <v/>
      </c>
      <c r="F19" s="385"/>
      <c r="G19" s="385"/>
      <c r="H19" s="385"/>
      <c r="I19" s="385"/>
      <c r="J19" s="385"/>
      <c r="K19" s="385"/>
      <c r="L19" s="386"/>
      <c r="M19" s="397"/>
      <c r="N19" s="398"/>
      <c r="O19" s="398"/>
      <c r="P19" s="398"/>
      <c r="Q19" s="398"/>
      <c r="R19" s="398"/>
      <c r="S19" s="399"/>
      <c r="T19" s="2"/>
      <c r="U19" s="2"/>
      <c r="V19" s="2"/>
      <c r="W19" s="2"/>
      <c r="X19" s="2"/>
      <c r="Y19" s="2"/>
      <c r="Z19" s="2"/>
      <c r="AA19" s="2"/>
      <c r="AB19" s="2"/>
      <c r="AC19" s="2"/>
      <c r="AD19" s="2"/>
      <c r="AE19" s="2"/>
      <c r="AF19" s="2"/>
      <c r="AG19" s="2"/>
      <c r="AH19" s="26"/>
    </row>
    <row r="20" spans="1:40" ht="15" customHeight="1" thickBot="1">
      <c r="A20" s="25"/>
      <c r="B20" s="42"/>
      <c r="C20" s="390">
        <v>3</v>
      </c>
      <c r="D20" s="391"/>
      <c r="E20" s="387" t="str">
        <f>IF(E10=0,"",E10)</f>
        <v/>
      </c>
      <c r="F20" s="388"/>
      <c r="G20" s="388"/>
      <c r="H20" s="388"/>
      <c r="I20" s="388"/>
      <c r="J20" s="388"/>
      <c r="K20" s="388"/>
      <c r="L20" s="389"/>
      <c r="M20" s="392"/>
      <c r="N20" s="393"/>
      <c r="O20" s="393"/>
      <c r="P20" s="393"/>
      <c r="Q20" s="393"/>
      <c r="R20" s="393"/>
      <c r="S20" s="394"/>
      <c r="T20" s="2"/>
      <c r="U20" s="2"/>
      <c r="V20" s="2"/>
      <c r="W20" s="2"/>
      <c r="X20" s="2"/>
      <c r="Y20" s="2"/>
      <c r="Z20" s="2"/>
      <c r="AA20" s="2"/>
      <c r="AB20" s="2"/>
      <c r="AC20" s="2"/>
      <c r="AD20" s="2"/>
      <c r="AE20" s="2"/>
      <c r="AF20" s="2"/>
      <c r="AG20" s="2"/>
      <c r="AH20" s="26"/>
    </row>
    <row r="21" spans="1:40" ht="15" customHeight="1" thickBot="1">
      <c r="A21" s="25"/>
      <c r="B21" s="6" t="s">
        <v>193</v>
      </c>
      <c r="C21" s="32"/>
      <c r="D21" s="32"/>
      <c r="E21" s="32"/>
      <c r="F21" s="32"/>
      <c r="G21" s="32"/>
      <c r="H21" s="32"/>
      <c r="I21" s="32"/>
      <c r="J21" s="7"/>
      <c r="K21" s="2"/>
      <c r="L21" s="2"/>
      <c r="M21" s="2"/>
      <c r="N21" s="2"/>
      <c r="O21" s="2"/>
      <c r="P21" s="2"/>
      <c r="Q21" s="2"/>
      <c r="R21" s="2"/>
      <c r="S21" s="2"/>
      <c r="T21" s="2"/>
      <c r="U21" s="2"/>
      <c r="V21" s="2"/>
      <c r="W21" s="2"/>
      <c r="X21" s="2"/>
      <c r="Y21" s="2"/>
      <c r="Z21" s="2"/>
      <c r="AB21" s="2"/>
      <c r="AC21" s="2"/>
      <c r="AD21" s="2"/>
      <c r="AE21" s="2"/>
      <c r="AH21" s="26"/>
    </row>
    <row r="22" spans="1:40" ht="30" customHeight="1" thickBot="1">
      <c r="A22" s="25"/>
      <c r="B22" s="2"/>
      <c r="C22" s="130"/>
      <c r="D22" s="131"/>
      <c r="E22" s="131"/>
      <c r="F22" s="131"/>
      <c r="G22" s="131"/>
      <c r="H22" s="131"/>
      <c r="I22" s="131"/>
      <c r="J22" s="131"/>
      <c r="K22" s="161"/>
      <c r="L22" s="150" t="s">
        <v>11</v>
      </c>
      <c r="M22" s="150"/>
      <c r="N22" s="150"/>
      <c r="O22" s="150"/>
      <c r="P22" s="150"/>
      <c r="Q22" s="162" t="s">
        <v>190</v>
      </c>
      <c r="R22" s="172"/>
      <c r="S22" s="172"/>
      <c r="T22" s="172"/>
      <c r="U22" s="172"/>
      <c r="V22" s="172"/>
      <c r="W22" s="172"/>
      <c r="X22" s="223"/>
      <c r="AD22" s="2"/>
      <c r="AE22" s="2"/>
      <c r="AH22" s="26"/>
    </row>
    <row r="23" spans="1:40" ht="15" customHeight="1">
      <c r="A23" s="25"/>
      <c r="B23" s="2"/>
      <c r="C23" s="320" t="s">
        <v>110</v>
      </c>
      <c r="D23" s="321"/>
      <c r="E23" s="321"/>
      <c r="F23" s="321"/>
      <c r="G23" s="321"/>
      <c r="H23" s="321"/>
      <c r="I23" s="321"/>
      <c r="J23" s="321"/>
      <c r="K23" s="321"/>
      <c r="L23" s="151">
        <f>ROUNDDOWN(Q23/1000,3)</f>
        <v>0</v>
      </c>
      <c r="M23" s="151"/>
      <c r="N23" s="151"/>
      <c r="O23" s="151"/>
      <c r="P23" s="151"/>
      <c r="Q23" s="374"/>
      <c r="R23" s="375"/>
      <c r="S23" s="375"/>
      <c r="T23" s="375"/>
      <c r="U23" s="375"/>
      <c r="V23" s="375"/>
      <c r="W23" s="375"/>
      <c r="X23" s="376"/>
      <c r="AD23" s="2"/>
      <c r="AE23" s="2"/>
      <c r="AH23" s="26"/>
    </row>
    <row r="24" spans="1:40" ht="15" customHeight="1" thickBot="1">
      <c r="A24" s="25"/>
      <c r="B24" s="2"/>
      <c r="C24" s="358" t="s">
        <v>111</v>
      </c>
      <c r="D24" s="245"/>
      <c r="E24" s="245"/>
      <c r="F24" s="245"/>
      <c r="G24" s="245"/>
      <c r="H24" s="245"/>
      <c r="I24" s="245"/>
      <c r="J24" s="245"/>
      <c r="K24" s="245"/>
      <c r="L24" s="152">
        <f>ROUNDDOWN(Q24/1000,3)</f>
        <v>0</v>
      </c>
      <c r="M24" s="152"/>
      <c r="N24" s="152"/>
      <c r="O24" s="152"/>
      <c r="P24" s="152"/>
      <c r="Q24" s="377"/>
      <c r="R24" s="378"/>
      <c r="S24" s="378"/>
      <c r="T24" s="378"/>
      <c r="U24" s="378"/>
      <c r="V24" s="378"/>
      <c r="W24" s="378"/>
      <c r="X24" s="379"/>
      <c r="AD24" s="2"/>
      <c r="AE24" s="2"/>
      <c r="AH24" s="26"/>
    </row>
    <row r="25" spans="1:40" ht="15" customHeight="1" thickBot="1">
      <c r="A25" s="25"/>
      <c r="B25" s="2"/>
      <c r="C25" s="207" t="s">
        <v>26</v>
      </c>
      <c r="D25" s="208"/>
      <c r="E25" s="208"/>
      <c r="F25" s="208"/>
      <c r="G25" s="208"/>
      <c r="H25" s="208"/>
      <c r="I25" s="208"/>
      <c r="J25" s="208"/>
      <c r="K25" s="208"/>
      <c r="L25" s="308">
        <f>SUM(L23:P24)</f>
        <v>0</v>
      </c>
      <c r="M25" s="308"/>
      <c r="N25" s="308"/>
      <c r="O25" s="308"/>
      <c r="P25" s="308"/>
      <c r="Q25" s="380">
        <f>SUM(Q23:X24)</f>
        <v>0</v>
      </c>
      <c r="R25" s="221"/>
      <c r="S25" s="221"/>
      <c r="T25" s="221"/>
      <c r="U25" s="221"/>
      <c r="V25" s="221"/>
      <c r="W25" s="221"/>
      <c r="X25" s="222"/>
      <c r="AD25" s="2"/>
      <c r="AE25" s="2"/>
      <c r="AH25" s="26"/>
    </row>
    <row r="26" spans="1:40" ht="15" customHeight="1">
      <c r="A26" s="25"/>
      <c r="B26" s="6" t="s">
        <v>375</v>
      </c>
      <c r="C26" s="32"/>
      <c r="D26" s="32"/>
      <c r="E26" s="32"/>
      <c r="F26" s="32"/>
      <c r="G26" s="32"/>
      <c r="H26" s="32"/>
      <c r="I26" s="32"/>
      <c r="J26" s="7"/>
      <c r="K26" s="2"/>
      <c r="L26" s="2"/>
      <c r="M26" s="2"/>
      <c r="N26" s="2"/>
      <c r="O26" s="2"/>
      <c r="P26" s="2"/>
      <c r="Q26" s="2"/>
      <c r="R26" s="2"/>
      <c r="S26" s="2"/>
      <c r="T26" s="2"/>
      <c r="U26" s="2"/>
      <c r="V26" s="2"/>
      <c r="W26" s="2"/>
      <c r="X26" s="2"/>
      <c r="Y26" s="2"/>
      <c r="Z26" s="2"/>
      <c r="AB26" s="2"/>
      <c r="AC26" s="2"/>
      <c r="AD26" s="2"/>
      <c r="AE26" s="2"/>
      <c r="AH26" s="26"/>
    </row>
    <row r="27" spans="1:40" ht="15" customHeight="1" thickBot="1">
      <c r="A27" s="25"/>
      <c r="B27" s="6" t="s">
        <v>380</v>
      </c>
      <c r="C27" s="32"/>
      <c r="D27" s="2"/>
      <c r="E27" s="32"/>
      <c r="F27" s="32"/>
      <c r="G27" s="32"/>
      <c r="H27" s="32"/>
      <c r="I27" s="32"/>
      <c r="J27" s="7"/>
      <c r="K27" s="2"/>
      <c r="L27" s="2"/>
      <c r="M27" s="2"/>
      <c r="N27" s="2"/>
      <c r="O27" s="2"/>
      <c r="P27" s="2"/>
      <c r="Q27" s="2"/>
      <c r="R27" s="2"/>
      <c r="S27" s="2"/>
      <c r="T27" s="2"/>
      <c r="U27" s="2"/>
      <c r="V27" s="2"/>
      <c r="W27" s="2"/>
      <c r="X27" s="2"/>
      <c r="Y27" s="2"/>
      <c r="AA27" s="115" t="s">
        <v>118</v>
      </c>
      <c r="AB27" s="6" t="s">
        <v>273</v>
      </c>
      <c r="AE27" s="55" t="str">
        <f>IF(AA27="■","□","■")</f>
        <v>■</v>
      </c>
      <c r="AF27" s="6" t="s">
        <v>379</v>
      </c>
      <c r="AH27" s="26"/>
    </row>
    <row r="28" spans="1:40" ht="15" customHeight="1" thickTop="1" thickBot="1">
      <c r="A28" s="25"/>
      <c r="B28" s="6" t="s">
        <v>381</v>
      </c>
      <c r="C28" s="2"/>
      <c r="D28" s="32"/>
      <c r="E28" s="32"/>
      <c r="F28" s="32"/>
      <c r="G28" s="32"/>
      <c r="H28" s="32"/>
      <c r="I28" s="32"/>
      <c r="J28" s="7"/>
      <c r="K28" s="2"/>
      <c r="L28" s="2"/>
      <c r="M28" s="2"/>
      <c r="N28" s="2"/>
      <c r="O28" s="2"/>
      <c r="P28" s="2"/>
      <c r="Q28" s="2"/>
      <c r="R28" s="2"/>
      <c r="S28" s="2"/>
      <c r="T28" s="2"/>
      <c r="U28" s="2"/>
      <c r="V28" s="2"/>
      <c r="W28" s="2"/>
      <c r="X28" s="2"/>
      <c r="Y28" s="2"/>
      <c r="Z28" s="2"/>
      <c r="AB28" s="2"/>
      <c r="AC28" s="2"/>
      <c r="AD28" s="2"/>
      <c r="AE28" s="2"/>
      <c r="AH28" s="26"/>
      <c r="AJ28" s="433" t="s">
        <v>394</v>
      </c>
      <c r="AK28" s="433"/>
      <c r="AL28" s="433"/>
      <c r="AM28" s="433"/>
      <c r="AN28" s="104" t="str">
        <f>IF(AND(AA29="■",AA30="■",AA31="■"),"■","□")</f>
        <v>□</v>
      </c>
    </row>
    <row r="29" spans="1:40" ht="15" customHeight="1" thickTop="1">
      <c r="A29" s="25"/>
      <c r="B29" s="6" t="s">
        <v>382</v>
      </c>
      <c r="C29" s="32"/>
      <c r="D29" s="32"/>
      <c r="E29" s="32"/>
      <c r="F29" s="32"/>
      <c r="G29" s="32"/>
      <c r="H29" s="32"/>
      <c r="I29" s="32"/>
      <c r="J29" s="7"/>
      <c r="K29" s="2"/>
      <c r="L29" s="2"/>
      <c r="M29" s="2"/>
      <c r="N29" s="2"/>
      <c r="O29" s="2"/>
      <c r="P29" s="2"/>
      <c r="Q29" s="2"/>
      <c r="R29" s="2"/>
      <c r="S29" s="2"/>
      <c r="T29" s="2"/>
      <c r="U29" s="2"/>
      <c r="V29" s="2"/>
      <c r="W29" s="2"/>
      <c r="X29" s="2"/>
      <c r="Y29" s="2"/>
      <c r="Z29" s="2"/>
      <c r="AA29" s="115" t="s">
        <v>118</v>
      </c>
      <c r="AB29" s="6" t="s">
        <v>273</v>
      </c>
      <c r="AE29" s="55" t="str">
        <f>IF(AA29="■","□","■")</f>
        <v>■</v>
      </c>
      <c r="AF29" s="6" t="s">
        <v>379</v>
      </c>
      <c r="AH29" s="26"/>
    </row>
    <row r="30" spans="1:40" ht="15" customHeight="1">
      <c r="A30" s="25"/>
      <c r="B30" s="6" t="s">
        <v>383</v>
      </c>
      <c r="C30" s="32"/>
      <c r="D30" s="32"/>
      <c r="E30" s="32"/>
      <c r="F30" s="32"/>
      <c r="G30" s="32"/>
      <c r="H30" s="32"/>
      <c r="I30" s="32"/>
      <c r="J30" s="7"/>
      <c r="K30" s="2"/>
      <c r="L30" s="2"/>
      <c r="M30" s="2"/>
      <c r="N30" s="2"/>
      <c r="O30" s="2"/>
      <c r="P30" s="2"/>
      <c r="Q30" s="2"/>
      <c r="R30" s="2"/>
      <c r="S30" s="2"/>
      <c r="T30" s="2"/>
      <c r="U30" s="2"/>
      <c r="V30" s="2"/>
      <c r="W30" s="2"/>
      <c r="X30" s="2"/>
      <c r="Y30" s="2"/>
      <c r="Z30" s="2"/>
      <c r="AA30" s="115" t="s">
        <v>118</v>
      </c>
      <c r="AB30" s="6" t="s">
        <v>273</v>
      </c>
      <c r="AE30" s="55" t="str">
        <f>IF(AA30="■","□","■")</f>
        <v>■</v>
      </c>
      <c r="AF30" s="6" t="s">
        <v>379</v>
      </c>
      <c r="AH30" s="26"/>
    </row>
    <row r="31" spans="1:40" ht="15" customHeight="1">
      <c r="A31" s="25"/>
      <c r="B31" s="6" t="s">
        <v>384</v>
      </c>
      <c r="C31" s="32"/>
      <c r="D31" s="32"/>
      <c r="E31" s="32"/>
      <c r="F31" s="32"/>
      <c r="G31" s="32"/>
      <c r="H31" s="32"/>
      <c r="I31" s="32"/>
      <c r="J31" s="7"/>
      <c r="K31" s="2"/>
      <c r="L31" s="2"/>
      <c r="M31" s="2"/>
      <c r="N31" s="2"/>
      <c r="O31" s="2"/>
      <c r="P31" s="2"/>
      <c r="Q31" s="2"/>
      <c r="R31" s="2"/>
      <c r="S31" s="2"/>
      <c r="T31" s="2"/>
      <c r="U31" s="2"/>
      <c r="V31" s="2"/>
      <c r="W31" s="2"/>
      <c r="X31" s="2"/>
      <c r="Y31" s="2"/>
      <c r="Z31" s="2"/>
      <c r="AA31" s="115" t="s">
        <v>118</v>
      </c>
      <c r="AB31" s="6" t="s">
        <v>273</v>
      </c>
      <c r="AE31" s="55" t="str">
        <f>IF(AA31="■","□","■")</f>
        <v>■</v>
      </c>
      <c r="AF31" s="6" t="s">
        <v>379</v>
      </c>
      <c r="AH31" s="26"/>
    </row>
    <row r="32" spans="1:40" ht="15" customHeight="1" thickBot="1">
      <c r="A32" s="25"/>
      <c r="B32" s="6" t="s">
        <v>373</v>
      </c>
      <c r="C32" s="32"/>
      <c r="D32" s="32"/>
      <c r="E32" s="32"/>
      <c r="F32" s="32"/>
      <c r="G32" s="32"/>
      <c r="H32" s="32"/>
      <c r="I32" s="32"/>
      <c r="J32" s="7"/>
      <c r="K32" s="2"/>
      <c r="L32" s="2"/>
      <c r="M32" s="2"/>
      <c r="N32" s="2"/>
      <c r="O32" s="2"/>
      <c r="P32" s="339"/>
      <c r="Q32" s="339"/>
      <c r="R32" s="32"/>
      <c r="S32" s="143"/>
      <c r="T32" s="143"/>
      <c r="U32" s="32"/>
      <c r="V32" s="143"/>
      <c r="W32" s="143"/>
      <c r="X32" s="2"/>
      <c r="Y32" s="2"/>
      <c r="Z32" s="2"/>
      <c r="AB32" s="2"/>
      <c r="AC32" s="2"/>
      <c r="AD32" s="2"/>
      <c r="AE32" s="2"/>
      <c r="AH32" s="26"/>
    </row>
    <row r="33" spans="1:37" ht="15" customHeight="1">
      <c r="A33" s="25"/>
      <c r="B33" s="2"/>
      <c r="C33" s="366" t="s">
        <v>357</v>
      </c>
      <c r="D33" s="367"/>
      <c r="E33" s="367"/>
      <c r="F33" s="367"/>
      <c r="G33" s="367"/>
      <c r="H33" s="367"/>
      <c r="I33" s="367"/>
      <c r="J33" s="367"/>
      <c r="K33" s="367"/>
      <c r="L33" s="368">
        <f>L25</f>
        <v>0</v>
      </c>
      <c r="M33" s="368"/>
      <c r="N33" s="368"/>
      <c r="O33" s="368"/>
      <c r="P33" s="369"/>
      <c r="Q33" s="2" t="s">
        <v>9</v>
      </c>
      <c r="R33" s="2"/>
      <c r="S33" s="2"/>
      <c r="T33" s="2"/>
      <c r="U33" s="2"/>
      <c r="V33" s="2"/>
      <c r="W33" s="2"/>
      <c r="X33" s="2"/>
      <c r="Y33" s="2"/>
      <c r="Z33" s="2"/>
      <c r="AB33" s="2"/>
      <c r="AC33" s="2"/>
      <c r="AD33" s="2"/>
      <c r="AE33" s="2"/>
      <c r="AH33" s="26"/>
    </row>
    <row r="34" spans="1:37" ht="15" customHeight="1">
      <c r="A34" s="25"/>
      <c r="B34" s="2"/>
      <c r="C34" s="331" t="s">
        <v>112</v>
      </c>
      <c r="D34" s="244"/>
      <c r="E34" s="244"/>
      <c r="F34" s="244"/>
      <c r="G34" s="244"/>
      <c r="H34" s="244"/>
      <c r="I34" s="244"/>
      <c r="J34" s="244"/>
      <c r="K34" s="244"/>
      <c r="L34" s="370" t="str">
        <f>IF(④再エネ・証書調達!H19="-",①設置基準量算定!AB31,④再エネ・証書調達!H18)</f>
        <v/>
      </c>
      <c r="M34" s="370"/>
      <c r="N34" s="370"/>
      <c r="O34" s="370"/>
      <c r="P34" s="371"/>
      <c r="Q34" s="2" t="s">
        <v>9</v>
      </c>
      <c r="R34" s="2"/>
      <c r="S34" s="2"/>
      <c r="T34" s="2"/>
      <c r="U34" s="2"/>
      <c r="V34" s="2"/>
      <c r="W34" s="2"/>
      <c r="X34" s="2"/>
      <c r="Y34" s="2"/>
      <c r="Z34" s="2"/>
      <c r="AB34" s="2"/>
      <c r="AC34" s="2"/>
      <c r="AD34" s="2"/>
      <c r="AE34" s="2"/>
      <c r="AH34" s="26"/>
      <c r="AJ34" s="6" t="s">
        <v>367</v>
      </c>
    </row>
    <row r="35" spans="1:37" ht="15" customHeight="1" thickBot="1">
      <c r="A35" s="25"/>
      <c r="B35" s="2"/>
      <c r="C35" s="362" t="s">
        <v>342</v>
      </c>
      <c r="D35" s="363"/>
      <c r="E35" s="363"/>
      <c r="F35" s="363"/>
      <c r="G35" s="363"/>
      <c r="H35" s="363"/>
      <c r="I35" s="363"/>
      <c r="J35" s="363"/>
      <c r="K35" s="363"/>
      <c r="L35" s="364" t="str">
        <f>IFERROR(ROUNDDOWN((L33/L34)*100,1),"")</f>
        <v/>
      </c>
      <c r="M35" s="364"/>
      <c r="N35" s="364"/>
      <c r="O35" s="364"/>
      <c r="P35" s="365"/>
      <c r="Q35" s="2" t="s">
        <v>0</v>
      </c>
      <c r="R35" s="2"/>
      <c r="S35" s="2"/>
      <c r="T35" s="2"/>
      <c r="U35" s="2"/>
      <c r="V35" s="2"/>
      <c r="W35" s="2"/>
      <c r="X35" s="2"/>
      <c r="Y35" s="2"/>
      <c r="Z35" s="2"/>
      <c r="AB35" s="2"/>
      <c r="AC35" s="2"/>
      <c r="AD35" s="2"/>
      <c r="AE35" s="2"/>
      <c r="AH35" s="26"/>
      <c r="AJ35" s="95">
        <f>SUM(L35,②オンサイト設置!L42,⑤再エネ・証書調達!K30,⑥再エネ・証書調達!K28)</f>
        <v>0</v>
      </c>
      <c r="AK35" s="89" t="s">
        <v>0</v>
      </c>
    </row>
    <row r="36" spans="1:37" ht="8.1" customHeight="1">
      <c r="A36" s="27"/>
      <c r="B36" s="11"/>
      <c r="C36" s="43"/>
      <c r="D36" s="43"/>
      <c r="E36" s="43"/>
      <c r="F36" s="43"/>
      <c r="G36" s="43"/>
      <c r="H36" s="43"/>
      <c r="I36" s="43"/>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28"/>
    </row>
    <row r="37" spans="1:37">
      <c r="A37" s="77" t="s">
        <v>306</v>
      </c>
      <c r="B37" s="60"/>
      <c r="C37" s="46"/>
      <c r="D37" s="47"/>
      <c r="E37" s="47"/>
      <c r="F37" s="47"/>
      <c r="G37" s="47"/>
      <c r="H37" s="47"/>
      <c r="I37" s="47"/>
      <c r="J37" s="47"/>
    </row>
    <row r="38" spans="1:37">
      <c r="A38" s="77" t="s">
        <v>307</v>
      </c>
      <c r="B38" s="50"/>
      <c r="C38" s="46"/>
      <c r="D38" s="47"/>
      <c r="E38" s="47"/>
      <c r="F38" s="47"/>
      <c r="G38" s="47"/>
      <c r="H38" s="47"/>
      <c r="I38" s="47"/>
      <c r="J38" s="47"/>
    </row>
    <row r="39" spans="1:37">
      <c r="A39" s="77" t="s">
        <v>308</v>
      </c>
      <c r="B39" s="50"/>
      <c r="C39" s="46"/>
      <c r="D39" s="47"/>
      <c r="E39" s="47"/>
      <c r="F39" s="47"/>
      <c r="G39" s="47"/>
      <c r="H39" s="47"/>
      <c r="I39" s="47"/>
      <c r="J39" s="47"/>
    </row>
    <row r="40" spans="1:37">
      <c r="A40" s="77" t="s">
        <v>74</v>
      </c>
      <c r="B40" s="50"/>
    </row>
    <row r="41" spans="1:37">
      <c r="A41" s="77" t="s">
        <v>309</v>
      </c>
      <c r="B41" s="50"/>
    </row>
    <row r="42" spans="1:37">
      <c r="A42" s="77" t="s">
        <v>310</v>
      </c>
      <c r="B42" s="50"/>
    </row>
    <row r="43" spans="1:37">
      <c r="A43" s="77" t="s">
        <v>77</v>
      </c>
      <c r="B43" s="50"/>
    </row>
    <row r="44" spans="1:37">
      <c r="A44" s="77" t="s">
        <v>311</v>
      </c>
      <c r="B44" s="50"/>
    </row>
    <row r="45" spans="1:37">
      <c r="A45" s="77" t="s">
        <v>312</v>
      </c>
      <c r="B45" s="50"/>
    </row>
    <row r="46" spans="1:37">
      <c r="A46" s="77" t="s">
        <v>313</v>
      </c>
      <c r="B46" s="50"/>
    </row>
    <row r="47" spans="1:37">
      <c r="A47" s="77" t="s">
        <v>75</v>
      </c>
      <c r="B47" s="50"/>
    </row>
    <row r="48" spans="1:37">
      <c r="A48" s="77" t="s">
        <v>76</v>
      </c>
      <c r="B48" s="50"/>
    </row>
    <row r="49" spans="1:2">
      <c r="A49" s="77" t="s">
        <v>78</v>
      </c>
      <c r="B49" s="50"/>
    </row>
  </sheetData>
  <sheetProtection password="C290" sheet="1" objects="1" scenarios="1"/>
  <mergeCells count="73">
    <mergeCell ref="AJ28:AM28"/>
    <mergeCell ref="P32:Q32"/>
    <mergeCell ref="S32:T32"/>
    <mergeCell ref="V32:W32"/>
    <mergeCell ref="R13:V13"/>
    <mergeCell ref="U7:Y7"/>
    <mergeCell ref="U8:Y8"/>
    <mergeCell ref="M7:T7"/>
    <mergeCell ref="M8:T8"/>
    <mergeCell ref="M9:T9"/>
    <mergeCell ref="U10:Y10"/>
    <mergeCell ref="U9:Y9"/>
    <mergeCell ref="Z9:AG9"/>
    <mergeCell ref="M10:T10"/>
    <mergeCell ref="Z10:AG10"/>
    <mergeCell ref="A2:AH2"/>
    <mergeCell ref="A3:AH3"/>
    <mergeCell ref="C12:D12"/>
    <mergeCell ref="C13:D13"/>
    <mergeCell ref="C7:D7"/>
    <mergeCell ref="C8:D8"/>
    <mergeCell ref="C9:D9"/>
    <mergeCell ref="C10:D10"/>
    <mergeCell ref="E7:L7"/>
    <mergeCell ref="E10:L10"/>
    <mergeCell ref="E9:L9"/>
    <mergeCell ref="E8:L8"/>
    <mergeCell ref="Z7:AG7"/>
    <mergeCell ref="Z8:AG8"/>
    <mergeCell ref="M12:Q12"/>
    <mergeCell ref="R12:V12"/>
    <mergeCell ref="C18:D18"/>
    <mergeCell ref="M18:S18"/>
    <mergeCell ref="C17:D17"/>
    <mergeCell ref="M17:S17"/>
    <mergeCell ref="E12:L12"/>
    <mergeCell ref="E13:L13"/>
    <mergeCell ref="E14:L14"/>
    <mergeCell ref="C15:D15"/>
    <mergeCell ref="M15:Q15"/>
    <mergeCell ref="R15:V15"/>
    <mergeCell ref="E15:L15"/>
    <mergeCell ref="M13:Q13"/>
    <mergeCell ref="C14:D14"/>
    <mergeCell ref="M14:Q14"/>
    <mergeCell ref="R14:V14"/>
    <mergeCell ref="E20:L20"/>
    <mergeCell ref="C20:D20"/>
    <mergeCell ref="M20:S20"/>
    <mergeCell ref="C19:D19"/>
    <mergeCell ref="M19:S19"/>
    <mergeCell ref="A1:AH1"/>
    <mergeCell ref="Q22:X22"/>
    <mergeCell ref="Q23:X23"/>
    <mergeCell ref="Q24:X24"/>
    <mergeCell ref="Q25:X25"/>
    <mergeCell ref="C24:K24"/>
    <mergeCell ref="L24:P24"/>
    <mergeCell ref="C25:K25"/>
    <mergeCell ref="L25:P25"/>
    <mergeCell ref="C22:K22"/>
    <mergeCell ref="L22:P22"/>
    <mergeCell ref="C23:K23"/>
    <mergeCell ref="L23:P23"/>
    <mergeCell ref="E17:L17"/>
    <mergeCell ref="E18:L18"/>
    <mergeCell ref="E19:L19"/>
    <mergeCell ref="C33:K33"/>
    <mergeCell ref="L33:P33"/>
    <mergeCell ref="C34:K34"/>
    <mergeCell ref="L34:P34"/>
    <mergeCell ref="C35:K35"/>
    <mergeCell ref="L35:P35"/>
  </mergeCells>
  <phoneticPr fontId="1"/>
  <dataValidations count="4">
    <dataValidation type="list" allowBlank="1" showInputMessage="1" showErrorMessage="1" sqref="U8:Y10" xr:uid="{00000000-0002-0000-0400-000000000000}">
      <formula1>"新規,増設"</formula1>
    </dataValidation>
    <dataValidation type="list" allowBlank="1" showInputMessage="1" showErrorMessage="1" sqref="M13:Q15" xr:uid="{00000000-0002-0000-0400-000001000000}">
      <formula1>"自営線,自己託送,PPA"</formula1>
    </dataValidation>
    <dataValidation type="list" allowBlank="1" showInputMessage="1" showErrorMessage="1" sqref="AA29:AA31 AA27" xr:uid="{00000000-0002-0000-0400-000002000000}">
      <formula1>"■,□"</formula1>
    </dataValidation>
    <dataValidation type="list" allowBlank="1" showInputMessage="1" showErrorMessage="1" sqref="Z8:AG10" xr:uid="{00000000-0002-0000-0400-000003000000}">
      <formula1>"太陽光発電,風力発電,バイオマス発電,小水力発電,地熱発電"</formula1>
    </dataValidation>
  </dataValidations>
  <printOptions horizontalCentered="1"/>
  <pageMargins left="0.35433070866141736" right="0.35433070866141736" top="0.55118110236220474" bottom="0.55118110236220474"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5FFE5"/>
  </sheetPr>
  <dimension ref="A1:AW62"/>
  <sheetViews>
    <sheetView view="pageBreakPreview" zoomScale="70" zoomScaleNormal="85" zoomScaleSheetLayoutView="70" workbookViewId="0">
      <selection activeCell="AM39" sqref="AM39:AR39"/>
    </sheetView>
  </sheetViews>
  <sheetFormatPr defaultColWidth="2.59765625" defaultRowHeight="12"/>
  <cols>
    <col min="1" max="1" width="1.59765625" style="4" customWidth="1"/>
    <col min="2" max="33" width="2.59765625" style="4"/>
    <col min="34" max="34" width="1.59765625" style="4" customWidth="1"/>
    <col min="35" max="39" width="2.59765625" style="4"/>
    <col min="40" max="40" width="2.59765625" style="4" customWidth="1"/>
    <col min="41" max="47" width="2.59765625" style="4"/>
    <col min="48" max="48" width="5.8984375" style="4" bestFit="1" customWidth="1"/>
    <col min="49" max="16384" width="2.59765625" style="4"/>
  </cols>
  <sheetData>
    <row r="1" spans="1:49" ht="12" customHeight="1">
      <c r="A1" s="171" t="s">
        <v>256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row>
    <row r="2" spans="1:49" ht="20.25" customHeight="1">
      <c r="A2" s="294" t="s">
        <v>120</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6"/>
    </row>
    <row r="3" spans="1:49" ht="15" customHeight="1">
      <c r="A3" s="282"/>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4"/>
    </row>
    <row r="4" spans="1:49" s="6" customFormat="1" ht="15" customHeight="1">
      <c r="A4" s="25"/>
      <c r="B4" s="49" t="s">
        <v>291</v>
      </c>
      <c r="C4" s="32"/>
      <c r="D4" s="32"/>
      <c r="E4" s="32"/>
      <c r="F4" s="32"/>
      <c r="G4" s="32"/>
      <c r="H4" s="32"/>
      <c r="I4" s="32"/>
      <c r="J4" s="7"/>
      <c r="K4" s="2"/>
      <c r="L4" s="2"/>
      <c r="M4" s="2"/>
      <c r="N4" s="2"/>
      <c r="O4" s="2"/>
      <c r="P4" s="2"/>
      <c r="Q4" s="2"/>
      <c r="R4" s="2"/>
      <c r="S4" s="2"/>
      <c r="T4" s="2"/>
      <c r="U4" s="2"/>
      <c r="V4" s="2"/>
      <c r="W4" s="2"/>
      <c r="X4" s="2"/>
      <c r="Y4" s="2"/>
      <c r="Z4" s="2"/>
      <c r="AB4" s="2"/>
      <c r="AC4" s="2"/>
      <c r="AD4" s="2"/>
      <c r="AE4" s="2"/>
      <c r="AH4" s="26"/>
    </row>
    <row r="5" spans="1:49" s="6" customFormat="1" ht="15" customHeight="1">
      <c r="A5" s="25"/>
      <c r="B5" s="32"/>
      <c r="C5" s="115" t="s">
        <v>118</v>
      </c>
      <c r="D5" s="6" t="s">
        <v>45</v>
      </c>
      <c r="E5" s="32"/>
      <c r="F5" s="32"/>
      <c r="G5" s="32"/>
      <c r="H5" s="7"/>
      <c r="I5" s="2"/>
      <c r="J5" s="2"/>
      <c r="K5" s="2"/>
      <c r="L5" s="115" t="s">
        <v>118</v>
      </c>
      <c r="M5" s="6" t="s">
        <v>46</v>
      </c>
      <c r="N5" s="32"/>
      <c r="O5" s="32"/>
      <c r="P5" s="2"/>
      <c r="Q5" s="2"/>
      <c r="R5" s="2"/>
      <c r="S5" s="2"/>
      <c r="T5" s="2"/>
      <c r="U5" s="2"/>
      <c r="V5" s="2"/>
      <c r="W5" s="2"/>
      <c r="X5" s="2"/>
      <c r="Y5" s="2"/>
      <c r="Z5" s="2"/>
      <c r="AB5" s="2"/>
      <c r="AC5" s="2"/>
      <c r="AD5" s="2"/>
      <c r="AE5" s="2"/>
      <c r="AH5" s="26"/>
      <c r="AK5" s="4" t="str">
        <f>IF(OR(C5="■",L5="■"),"■","□")</f>
        <v>□</v>
      </c>
      <c r="AL5" s="4" t="s">
        <v>400</v>
      </c>
      <c r="AR5" s="4"/>
      <c r="AS5" s="50"/>
      <c r="AT5" s="50"/>
      <c r="AU5" s="50"/>
      <c r="AV5" s="70"/>
      <c r="AW5" s="50"/>
    </row>
    <row r="6" spans="1:49" ht="8.1" customHeight="1">
      <c r="A6" s="21"/>
      <c r="C6" s="13"/>
      <c r="D6" s="13"/>
      <c r="E6" s="13"/>
      <c r="F6" s="13"/>
      <c r="G6" s="13"/>
      <c r="H6" s="13"/>
      <c r="I6" s="13"/>
      <c r="AH6" s="22"/>
    </row>
    <row r="7" spans="1:49" s="6" customFormat="1" ht="15" customHeight="1">
      <c r="A7" s="25"/>
      <c r="B7" s="49" t="s">
        <v>284</v>
      </c>
      <c r="C7" s="32"/>
      <c r="D7" s="32"/>
      <c r="E7" s="32"/>
      <c r="F7" s="32"/>
      <c r="G7" s="32"/>
      <c r="H7" s="32"/>
      <c r="I7" s="32"/>
      <c r="J7" s="7"/>
      <c r="K7" s="2"/>
      <c r="L7" s="2"/>
      <c r="M7" s="2"/>
      <c r="N7" s="2"/>
      <c r="O7" s="2"/>
      <c r="P7" s="2"/>
      <c r="Q7" s="2"/>
      <c r="R7" s="2"/>
      <c r="S7" s="2"/>
      <c r="T7" s="2"/>
      <c r="U7" s="2"/>
      <c r="V7" s="2"/>
      <c r="W7" s="2"/>
      <c r="X7" s="2"/>
      <c r="Y7" s="2"/>
      <c r="Z7" s="2"/>
      <c r="AB7" s="2"/>
      <c r="AC7" s="2"/>
      <c r="AD7" s="2"/>
      <c r="AE7" s="2"/>
      <c r="AH7" s="26"/>
      <c r="AK7" s="4" t="str">
        <f>IF(OR(C8="■",C9="■",C11="■"),"■","□")</f>
        <v>□</v>
      </c>
      <c r="AL7" s="6" t="s">
        <v>401</v>
      </c>
    </row>
    <row r="8" spans="1:49" s="6" customFormat="1" ht="15" customHeight="1">
      <c r="A8" s="25"/>
      <c r="C8" s="115" t="s">
        <v>118</v>
      </c>
      <c r="D8" s="2" t="s">
        <v>269</v>
      </c>
      <c r="E8" s="32"/>
      <c r="F8" s="32"/>
      <c r="G8" s="32"/>
      <c r="H8" s="32"/>
      <c r="I8" s="32"/>
      <c r="J8" s="7"/>
      <c r="K8" s="2"/>
      <c r="L8" s="2"/>
      <c r="M8" s="2"/>
      <c r="N8" s="2"/>
      <c r="O8" s="2"/>
      <c r="P8" s="2"/>
      <c r="Q8" s="2"/>
      <c r="R8" s="2"/>
      <c r="S8" s="2"/>
      <c r="T8" s="2"/>
      <c r="U8" s="2"/>
      <c r="V8" s="2"/>
      <c r="W8" s="2"/>
      <c r="X8" s="2"/>
      <c r="Y8" s="2"/>
      <c r="Z8" s="2"/>
      <c r="AB8" s="2"/>
      <c r="AC8" s="2"/>
      <c r="AD8" s="2"/>
      <c r="AE8" s="2"/>
      <c r="AH8" s="26"/>
    </row>
    <row r="9" spans="1:49" s="6" customFormat="1" ht="15" customHeight="1">
      <c r="A9" s="25"/>
      <c r="C9" s="115" t="s">
        <v>118</v>
      </c>
      <c r="D9" s="2" t="s">
        <v>246</v>
      </c>
      <c r="E9" s="32"/>
      <c r="F9" s="32"/>
      <c r="G9" s="32"/>
      <c r="H9" s="32"/>
      <c r="I9" s="32"/>
      <c r="J9" s="7"/>
      <c r="K9" s="2"/>
      <c r="L9" s="2"/>
      <c r="M9" s="2"/>
      <c r="N9" s="2"/>
      <c r="O9" s="2"/>
      <c r="P9" s="2"/>
      <c r="Q9" s="2"/>
      <c r="R9" s="2"/>
      <c r="S9" s="2"/>
      <c r="T9" s="2"/>
      <c r="U9" s="2"/>
      <c r="V9" s="2"/>
      <c r="W9" s="2"/>
      <c r="X9" s="2"/>
      <c r="Y9" s="2"/>
      <c r="Z9" s="2"/>
      <c r="AB9" s="2"/>
      <c r="AC9" s="2"/>
      <c r="AD9" s="2"/>
      <c r="AE9" s="2"/>
      <c r="AH9" s="26"/>
    </row>
    <row r="10" spans="1:49" s="6" customFormat="1" ht="15" customHeight="1">
      <c r="A10" s="25"/>
      <c r="C10" s="32"/>
      <c r="D10" s="339" t="s">
        <v>121</v>
      </c>
      <c r="E10" s="339"/>
      <c r="F10" s="6" t="s">
        <v>96</v>
      </c>
      <c r="G10" s="470" t="s">
        <v>355</v>
      </c>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6" t="s">
        <v>100</v>
      </c>
      <c r="AH10" s="26"/>
    </row>
    <row r="11" spans="1:49" s="6" customFormat="1" ht="15" customHeight="1">
      <c r="A11" s="25"/>
      <c r="C11" s="115" t="s">
        <v>118</v>
      </c>
      <c r="D11" s="2" t="s">
        <v>354</v>
      </c>
      <c r="E11" s="32"/>
      <c r="F11" s="32"/>
      <c r="G11" s="32"/>
      <c r="H11" s="32"/>
      <c r="I11" s="32"/>
      <c r="J11" s="7"/>
      <c r="K11" s="2"/>
      <c r="L11" s="2"/>
      <c r="M11" s="2"/>
      <c r="N11" s="2"/>
      <c r="O11" s="2"/>
      <c r="P11" s="2"/>
      <c r="Q11" s="2"/>
      <c r="R11" s="2"/>
      <c r="S11" s="2"/>
      <c r="T11" s="2"/>
      <c r="U11" s="2"/>
      <c r="V11" s="2"/>
      <c r="W11" s="2"/>
      <c r="X11" s="2"/>
      <c r="Y11" s="2"/>
      <c r="Z11" s="2"/>
      <c r="AB11" s="2"/>
      <c r="AC11" s="2"/>
      <c r="AD11" s="2"/>
      <c r="AE11" s="2"/>
      <c r="AH11" s="26"/>
    </row>
    <row r="12" spans="1:49" s="6" customFormat="1" ht="15" customHeight="1">
      <c r="A12" s="25"/>
      <c r="C12" s="32"/>
      <c r="D12" s="339" t="s">
        <v>121</v>
      </c>
      <c r="E12" s="339"/>
      <c r="F12" s="6" t="s">
        <v>96</v>
      </c>
      <c r="G12" s="470" t="s">
        <v>248</v>
      </c>
      <c r="H12" s="470"/>
      <c r="I12" s="470"/>
      <c r="J12" s="470"/>
      <c r="K12" s="470"/>
      <c r="L12" s="470"/>
      <c r="M12" s="470"/>
      <c r="N12" s="470"/>
      <c r="O12" s="470"/>
      <c r="P12" s="470"/>
      <c r="Q12" s="470"/>
      <c r="R12" s="470"/>
      <c r="S12" s="470"/>
      <c r="T12" s="470"/>
      <c r="U12" s="470"/>
      <c r="V12" s="470"/>
      <c r="W12" s="470"/>
      <c r="X12" s="470"/>
      <c r="Y12" s="470"/>
      <c r="Z12" s="470"/>
      <c r="AA12" s="470"/>
      <c r="AB12" s="470"/>
      <c r="AC12" s="470"/>
      <c r="AD12" s="470"/>
      <c r="AE12" s="470"/>
      <c r="AF12" s="470"/>
      <c r="AG12" s="6" t="s">
        <v>100</v>
      </c>
      <c r="AH12" s="26"/>
    </row>
    <row r="13" spans="1:49" s="6" customFormat="1" ht="15" customHeight="1">
      <c r="A13" s="25"/>
      <c r="C13" s="115" t="s">
        <v>118</v>
      </c>
      <c r="D13" s="2" t="s">
        <v>247</v>
      </c>
      <c r="E13" s="32"/>
      <c r="F13" s="32"/>
      <c r="G13" s="32"/>
      <c r="H13" s="32"/>
      <c r="I13" s="32"/>
      <c r="J13" s="7"/>
      <c r="K13" s="2"/>
      <c r="L13" s="2"/>
      <c r="M13" s="2"/>
      <c r="N13" s="2"/>
      <c r="O13" s="2"/>
      <c r="P13" s="2"/>
      <c r="Q13" s="2"/>
      <c r="R13" s="2"/>
      <c r="S13" s="2"/>
      <c r="T13" s="2"/>
      <c r="U13" s="2"/>
      <c r="V13" s="2"/>
      <c r="W13" s="2"/>
      <c r="X13" s="2"/>
      <c r="Y13" s="2"/>
      <c r="Z13" s="2"/>
      <c r="AB13" s="2"/>
      <c r="AC13" s="2"/>
      <c r="AD13" s="2"/>
      <c r="AE13" s="2"/>
      <c r="AH13" s="26"/>
    </row>
    <row r="14" spans="1:49" s="6" customFormat="1" ht="15" customHeight="1">
      <c r="A14" s="25"/>
      <c r="C14" s="32"/>
      <c r="D14" s="339" t="s">
        <v>121</v>
      </c>
      <c r="E14" s="339"/>
      <c r="F14" s="6" t="s">
        <v>96</v>
      </c>
      <c r="G14" s="470" t="s">
        <v>249</v>
      </c>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6" t="s">
        <v>100</v>
      </c>
      <c r="AH14" s="26"/>
    </row>
    <row r="15" spans="1:49" ht="8.1" customHeight="1">
      <c r="A15" s="21"/>
      <c r="C15" s="13"/>
      <c r="D15" s="13"/>
      <c r="E15" s="13"/>
      <c r="F15" s="13"/>
      <c r="G15" s="13"/>
      <c r="H15" s="13"/>
      <c r="I15" s="13"/>
      <c r="AH15" s="22"/>
    </row>
    <row r="16" spans="1:49" s="6" customFormat="1" ht="15" customHeight="1" thickBot="1">
      <c r="A16" s="25"/>
      <c r="B16" s="49" t="s">
        <v>285</v>
      </c>
      <c r="C16" s="32"/>
      <c r="D16" s="2"/>
      <c r="E16" s="32"/>
      <c r="F16" s="32"/>
      <c r="G16" s="32"/>
      <c r="H16" s="32"/>
      <c r="I16" s="32"/>
      <c r="J16" s="7"/>
      <c r="K16" s="2"/>
      <c r="L16" s="2"/>
      <c r="M16" s="2"/>
      <c r="N16" s="2"/>
      <c r="O16" s="2"/>
      <c r="P16" s="2"/>
      <c r="Q16" s="2"/>
      <c r="R16" s="2"/>
      <c r="S16" s="2"/>
      <c r="T16" s="2"/>
      <c r="U16" s="2"/>
      <c r="V16" s="2"/>
      <c r="W16" s="2"/>
      <c r="X16" s="2"/>
      <c r="Y16" s="2"/>
      <c r="Z16" s="2"/>
      <c r="AB16" s="2"/>
      <c r="AC16" s="2"/>
      <c r="AD16" s="2"/>
      <c r="AE16" s="2"/>
      <c r="AH16" s="26"/>
    </row>
    <row r="17" spans="1:49" s="6" customFormat="1" ht="15" customHeight="1">
      <c r="A17" s="25"/>
      <c r="C17" s="462" t="s">
        <v>112</v>
      </c>
      <c r="D17" s="463"/>
      <c r="E17" s="463"/>
      <c r="F17" s="463"/>
      <c r="G17" s="463"/>
      <c r="H17" s="466" t="str">
        <f>IF(H18=0,"-",①設置基準量算定!AB31)</f>
        <v>-</v>
      </c>
      <c r="I17" s="466"/>
      <c r="J17" s="466"/>
      <c r="K17" s="467"/>
      <c r="L17" s="2" t="s">
        <v>9</v>
      </c>
      <c r="M17" s="2"/>
      <c r="N17" s="2"/>
      <c r="O17" s="2"/>
      <c r="P17" s="80" t="s">
        <v>327</v>
      </c>
      <c r="Q17" s="2"/>
      <c r="R17" s="2"/>
      <c r="S17" s="2"/>
      <c r="T17" s="2"/>
      <c r="U17" s="2"/>
      <c r="V17" s="2"/>
      <c r="W17" s="2"/>
      <c r="X17" s="2"/>
      <c r="Y17" s="2"/>
      <c r="Z17" s="2"/>
      <c r="AB17" s="2"/>
      <c r="AC17" s="2"/>
      <c r="AD17" s="2"/>
      <c r="AE17" s="2"/>
      <c r="AH17" s="26"/>
      <c r="AJ17" s="439" t="s">
        <v>328</v>
      </c>
      <c r="AK17" s="440"/>
      <c r="AL17" s="440"/>
      <c r="AM17" s="441"/>
      <c r="AQ17" s="53"/>
    </row>
    <row r="18" spans="1:49" s="6" customFormat="1" ht="15" customHeight="1">
      <c r="A18" s="25"/>
      <c r="C18" s="464" t="s">
        <v>41</v>
      </c>
      <c r="D18" s="465"/>
      <c r="E18" s="465"/>
      <c r="F18" s="465"/>
      <c r="G18" s="465"/>
      <c r="H18" s="468"/>
      <c r="I18" s="468"/>
      <c r="J18" s="468"/>
      <c r="K18" s="469"/>
      <c r="L18" s="2" t="s">
        <v>9</v>
      </c>
      <c r="M18" s="2"/>
      <c r="P18" s="115" t="s">
        <v>118</v>
      </c>
      <c r="Q18" s="2" t="s">
        <v>334</v>
      </c>
      <c r="Z18" s="2"/>
      <c r="AB18" s="2"/>
      <c r="AC18" s="2"/>
      <c r="AD18" s="2"/>
      <c r="AE18" s="2"/>
      <c r="AH18" s="26"/>
      <c r="AJ18" s="436" t="str">
        <f>IF(AND(P18="■",P19="■"),"良","否")</f>
        <v>否</v>
      </c>
      <c r="AK18" s="437"/>
      <c r="AL18" s="437"/>
      <c r="AM18" s="438"/>
    </row>
    <row r="19" spans="1:49" s="6" customFormat="1" ht="15" customHeight="1" thickBot="1">
      <c r="A19" s="25"/>
      <c r="C19" s="458" t="s">
        <v>255</v>
      </c>
      <c r="D19" s="459"/>
      <c r="E19" s="459"/>
      <c r="F19" s="459"/>
      <c r="G19" s="459"/>
      <c r="H19" s="460" t="str">
        <f>IFERROR(IF(H17-H18=H17,"-",H17-H18),"-")</f>
        <v>-</v>
      </c>
      <c r="I19" s="460"/>
      <c r="J19" s="460"/>
      <c r="K19" s="461"/>
      <c r="L19" s="2" t="s">
        <v>9</v>
      </c>
      <c r="M19" s="32"/>
      <c r="P19" s="115" t="s">
        <v>118</v>
      </c>
      <c r="Q19" s="6" t="s">
        <v>335</v>
      </c>
      <c r="AD19" s="32"/>
      <c r="AH19" s="26"/>
    </row>
    <row r="20" spans="1:49" ht="8.1" customHeight="1">
      <c r="A20" s="21"/>
      <c r="C20" s="13"/>
      <c r="D20" s="13"/>
      <c r="E20" s="13"/>
      <c r="F20" s="13"/>
      <c r="G20" s="13"/>
      <c r="H20" s="13"/>
      <c r="I20" s="13"/>
      <c r="AH20" s="22"/>
    </row>
    <row r="21" spans="1:49" s="6" customFormat="1" ht="15" customHeight="1">
      <c r="A21" s="25"/>
      <c r="B21" s="49" t="s">
        <v>297</v>
      </c>
      <c r="C21" s="32"/>
      <c r="D21" s="32"/>
      <c r="E21" s="32"/>
      <c r="F21" s="32"/>
      <c r="G21" s="32"/>
      <c r="H21" s="32"/>
      <c r="I21" s="32"/>
      <c r="J21" s="7"/>
      <c r="K21" s="2"/>
      <c r="L21" s="2"/>
      <c r="M21" s="2"/>
      <c r="N21" s="2"/>
      <c r="O21" s="2"/>
      <c r="P21" s="2"/>
      <c r="Q21" s="2"/>
      <c r="R21" s="2"/>
      <c r="S21" s="2"/>
      <c r="T21" s="2"/>
      <c r="U21" s="2"/>
      <c r="V21" s="2"/>
      <c r="W21" s="2"/>
      <c r="X21" s="2"/>
      <c r="Y21" s="2"/>
      <c r="Z21" s="2"/>
      <c r="AB21" s="2"/>
      <c r="AC21" s="2"/>
      <c r="AD21" s="2"/>
      <c r="AE21" s="2"/>
      <c r="AH21" s="26"/>
    </row>
    <row r="22" spans="1:49" s="6" customFormat="1" ht="15" customHeight="1">
      <c r="A22" s="25"/>
      <c r="C22" s="32"/>
      <c r="D22" s="115" t="s">
        <v>118</v>
      </c>
      <c r="E22" s="474" t="s">
        <v>204</v>
      </c>
      <c r="F22" s="474"/>
      <c r="G22" s="474"/>
      <c r="H22" s="32"/>
      <c r="I22" s="55" t="str">
        <f>IF(D22="■","□","■")</f>
        <v>■</v>
      </c>
      <c r="J22" s="474" t="s">
        <v>205</v>
      </c>
      <c r="K22" s="474"/>
      <c r="L22" s="474"/>
      <c r="M22" s="66" t="s">
        <v>283</v>
      </c>
      <c r="N22" s="2"/>
      <c r="O22" s="2"/>
      <c r="P22" s="2"/>
      <c r="Q22" s="2"/>
      <c r="R22" s="2"/>
      <c r="S22" s="2"/>
      <c r="T22" s="2"/>
      <c r="U22" s="2"/>
      <c r="V22" s="2"/>
      <c r="W22" s="2"/>
      <c r="X22" s="2"/>
      <c r="Y22" s="2"/>
      <c r="Z22" s="2"/>
      <c r="AB22" s="2"/>
      <c r="AC22" s="2"/>
      <c r="AD22" s="2"/>
      <c r="AE22" s="2"/>
      <c r="AH22" s="26"/>
      <c r="AK22" s="50"/>
      <c r="AL22" s="50"/>
      <c r="AM22" s="50"/>
      <c r="AN22" s="50"/>
      <c r="AO22" s="50"/>
      <c r="AP22" s="50"/>
      <c r="AQ22" s="50"/>
      <c r="AR22" s="50"/>
      <c r="AS22" s="36"/>
      <c r="AT22" s="36"/>
      <c r="AU22" s="36"/>
      <c r="AV22" s="36"/>
      <c r="AW22" s="36"/>
    </row>
    <row r="23" spans="1:49" ht="8.1" customHeight="1">
      <c r="A23" s="21"/>
      <c r="C23" s="13"/>
      <c r="D23" s="13"/>
      <c r="E23" s="13"/>
      <c r="F23" s="13"/>
      <c r="G23" s="13"/>
      <c r="H23" s="13"/>
      <c r="I23" s="13"/>
      <c r="AH23" s="22"/>
      <c r="AK23" s="6"/>
      <c r="AL23" s="6"/>
      <c r="AM23" s="6"/>
      <c r="AN23" s="6"/>
      <c r="AO23" s="6"/>
      <c r="AP23" s="6"/>
      <c r="AQ23" s="6"/>
      <c r="AR23" s="6"/>
      <c r="AS23" s="50"/>
      <c r="AT23" s="50"/>
      <c r="AU23" s="50"/>
      <c r="AV23" s="50"/>
      <c r="AW23" s="50"/>
    </row>
    <row r="24" spans="1:49" s="6" customFormat="1" ht="15" customHeight="1">
      <c r="A24" s="25"/>
      <c r="B24" s="49" t="s">
        <v>286</v>
      </c>
      <c r="C24" s="32"/>
      <c r="D24" s="2"/>
      <c r="E24" s="32"/>
      <c r="F24" s="32"/>
      <c r="G24" s="32"/>
      <c r="H24" s="32"/>
      <c r="I24" s="32"/>
      <c r="J24" s="7"/>
      <c r="K24" s="2"/>
      <c r="L24" s="2"/>
      <c r="M24" s="2"/>
      <c r="N24" s="2"/>
      <c r="O24" s="2"/>
      <c r="P24" s="2"/>
      <c r="Q24" s="2"/>
      <c r="R24" s="2"/>
      <c r="S24" s="2"/>
      <c r="T24" s="2"/>
      <c r="U24" s="2"/>
      <c r="V24" s="2"/>
      <c r="W24" s="2"/>
      <c r="X24" s="2"/>
      <c r="Y24" s="2"/>
      <c r="Z24" s="2"/>
      <c r="AB24" s="2"/>
      <c r="AC24" s="2"/>
      <c r="AD24" s="2"/>
      <c r="AE24" s="2"/>
      <c r="AH24" s="26"/>
      <c r="AK24" s="50" t="s">
        <v>261</v>
      </c>
      <c r="AL24" s="50"/>
      <c r="AM24" s="50"/>
      <c r="AN24" s="50"/>
      <c r="AO24" s="50"/>
      <c r="AP24" s="50"/>
      <c r="AQ24" s="50"/>
      <c r="AR24" s="36"/>
    </row>
    <row r="25" spans="1:49" s="6" customFormat="1" ht="15" customHeight="1">
      <c r="A25" s="25"/>
      <c r="B25" s="9" t="s">
        <v>60</v>
      </c>
      <c r="C25" s="32"/>
      <c r="D25" s="2"/>
      <c r="E25" s="32"/>
      <c r="F25" s="32"/>
      <c r="G25" s="32"/>
      <c r="H25" s="32"/>
      <c r="I25" s="32"/>
      <c r="J25" s="7"/>
      <c r="K25" s="2"/>
      <c r="L25" s="2"/>
      <c r="M25" s="2"/>
      <c r="N25" s="2"/>
      <c r="O25" s="2"/>
      <c r="P25" s="2"/>
      <c r="Q25" s="2"/>
      <c r="R25" s="2"/>
      <c r="S25" s="2"/>
      <c r="T25" s="2"/>
      <c r="U25" s="2"/>
      <c r="V25" s="2"/>
      <c r="W25" s="2"/>
      <c r="X25" s="2"/>
      <c r="Y25" s="2"/>
      <c r="Z25" s="2"/>
      <c r="AB25" s="2"/>
      <c r="AC25" s="2"/>
      <c r="AD25" s="2"/>
      <c r="AE25" s="2"/>
      <c r="AH25" s="26"/>
      <c r="AK25" s="242" t="s">
        <v>262</v>
      </c>
      <c r="AL25" s="242"/>
      <c r="AM25" s="214" t="s">
        <v>263</v>
      </c>
      <c r="AN25" s="215"/>
      <c r="AO25" s="215"/>
      <c r="AP25" s="215"/>
      <c r="AQ25" s="215"/>
      <c r="AR25" s="216"/>
    </row>
    <row r="26" spans="1:49" s="6" customFormat="1" ht="15" customHeight="1">
      <c r="A26" s="25"/>
      <c r="C26" s="32"/>
      <c r="D26" s="115" t="s">
        <v>118</v>
      </c>
      <c r="E26" s="9" t="s">
        <v>122</v>
      </c>
      <c r="F26" s="32"/>
      <c r="G26" s="32"/>
      <c r="H26" s="32"/>
      <c r="I26" s="32"/>
      <c r="J26" s="7"/>
      <c r="K26" s="2"/>
      <c r="L26" s="2"/>
      <c r="M26" s="2"/>
      <c r="N26" s="2"/>
      <c r="O26" s="2"/>
      <c r="P26" s="2"/>
      <c r="Q26" s="2"/>
      <c r="R26" s="2"/>
      <c r="S26" s="2"/>
      <c r="T26" s="2"/>
      <c r="U26" s="2"/>
      <c r="V26" s="2"/>
      <c r="W26" s="2"/>
      <c r="X26" s="2"/>
      <c r="Y26" s="2"/>
      <c r="Z26" s="2"/>
      <c r="AB26" s="2"/>
      <c r="AC26" s="2"/>
      <c r="AD26" s="2"/>
      <c r="AE26" s="2"/>
      <c r="AH26" s="26"/>
      <c r="AK26" s="457">
        <v>2010</v>
      </c>
      <c r="AL26" s="457"/>
      <c r="AM26" s="450">
        <v>9.5000000000000001E-2</v>
      </c>
      <c r="AN26" s="451"/>
      <c r="AO26" s="451"/>
      <c r="AP26" s="451"/>
      <c r="AQ26" s="451"/>
      <c r="AR26" s="452"/>
    </row>
    <row r="27" spans="1:49" s="6" customFormat="1" ht="15" customHeight="1">
      <c r="A27" s="25"/>
      <c r="C27" s="32"/>
      <c r="D27" s="115" t="s">
        <v>118</v>
      </c>
      <c r="E27" s="9" t="s">
        <v>123</v>
      </c>
      <c r="F27" s="32"/>
      <c r="G27" s="32"/>
      <c r="H27" s="32"/>
      <c r="I27" s="32"/>
      <c r="J27" s="7"/>
      <c r="K27" s="2"/>
      <c r="L27" s="2"/>
      <c r="M27" s="2"/>
      <c r="N27" s="2"/>
      <c r="O27" s="2"/>
      <c r="P27" s="2"/>
      <c r="Q27" s="2"/>
      <c r="R27" s="2"/>
      <c r="S27" s="2"/>
      <c r="T27" s="2"/>
      <c r="U27" s="2"/>
      <c r="V27" s="2"/>
      <c r="W27" s="2"/>
      <c r="X27" s="2"/>
      <c r="Y27" s="2"/>
      <c r="Z27" s="2"/>
      <c r="AB27" s="2"/>
      <c r="AC27" s="2"/>
      <c r="AD27" s="2"/>
      <c r="AE27" s="2"/>
      <c r="AH27" s="26"/>
      <c r="AK27" s="442">
        <v>2011</v>
      </c>
      <c r="AL27" s="442"/>
      <c r="AM27" s="443">
        <v>0.104</v>
      </c>
      <c r="AN27" s="444"/>
      <c r="AO27" s="444"/>
      <c r="AP27" s="444"/>
      <c r="AQ27" s="444"/>
      <c r="AR27" s="445"/>
    </row>
    <row r="28" spans="1:49" s="6" customFormat="1" ht="15" customHeight="1">
      <c r="A28" s="25"/>
      <c r="C28" s="32"/>
      <c r="D28" s="115" t="s">
        <v>118</v>
      </c>
      <c r="E28" s="9" t="s">
        <v>124</v>
      </c>
      <c r="F28" s="32"/>
      <c r="G28" s="32"/>
      <c r="H28" s="32"/>
      <c r="I28" s="32"/>
      <c r="J28" s="7"/>
      <c r="K28" s="2"/>
      <c r="L28" s="2"/>
      <c r="M28" s="2"/>
      <c r="N28" s="2"/>
      <c r="O28" s="2"/>
      <c r="P28" s="2"/>
      <c r="Q28" s="2"/>
      <c r="R28" s="2"/>
      <c r="S28" s="2"/>
      <c r="T28" s="2"/>
      <c r="U28" s="2"/>
      <c r="V28" s="2"/>
      <c r="W28" s="2"/>
      <c r="X28" s="2"/>
      <c r="Y28" s="2"/>
      <c r="Z28" s="2"/>
      <c r="AB28" s="2"/>
      <c r="AC28" s="2"/>
      <c r="AD28" s="2"/>
      <c r="AE28" s="2"/>
      <c r="AH28" s="26"/>
      <c r="AK28" s="442">
        <v>2012</v>
      </c>
      <c r="AL28" s="442"/>
      <c r="AM28" s="443">
        <v>0.1</v>
      </c>
      <c r="AN28" s="444"/>
      <c r="AO28" s="444"/>
      <c r="AP28" s="444"/>
      <c r="AQ28" s="444"/>
      <c r="AR28" s="445"/>
    </row>
    <row r="29" spans="1:49" s="6" customFormat="1" ht="15" customHeight="1">
      <c r="A29" s="25"/>
      <c r="C29" s="32"/>
      <c r="D29" s="115" t="s">
        <v>118</v>
      </c>
      <c r="E29" s="9" t="s">
        <v>125</v>
      </c>
      <c r="F29" s="32"/>
      <c r="G29" s="32"/>
      <c r="H29" s="32"/>
      <c r="I29" s="32"/>
      <c r="J29" s="7"/>
      <c r="K29" s="2"/>
      <c r="L29" s="2"/>
      <c r="M29" s="2"/>
      <c r="N29" s="2"/>
      <c r="O29" s="2"/>
      <c r="P29" s="2"/>
      <c r="Q29" s="2"/>
      <c r="R29" s="2"/>
      <c r="S29" s="2"/>
      <c r="T29" s="2"/>
      <c r="U29" s="2"/>
      <c r="V29" s="2"/>
      <c r="W29" s="2"/>
      <c r="X29" s="2"/>
      <c r="Y29" s="2"/>
      <c r="Z29" s="2"/>
      <c r="AB29" s="2"/>
      <c r="AC29" s="2"/>
      <c r="AD29" s="2"/>
      <c r="AE29" s="2"/>
      <c r="AH29" s="26"/>
      <c r="AK29" s="442">
        <v>2013</v>
      </c>
      <c r="AL29" s="442"/>
      <c r="AM29" s="443">
        <v>0.109</v>
      </c>
      <c r="AN29" s="444"/>
      <c r="AO29" s="444"/>
      <c r="AP29" s="444"/>
      <c r="AQ29" s="444"/>
      <c r="AR29" s="445"/>
    </row>
    <row r="30" spans="1:49" s="6" customFormat="1" ht="15" customHeight="1">
      <c r="A30" s="25"/>
      <c r="C30" s="32"/>
      <c r="D30" s="115" t="s">
        <v>118</v>
      </c>
      <c r="E30" s="474" t="s">
        <v>126</v>
      </c>
      <c r="F30" s="474"/>
      <c r="G30" s="474"/>
      <c r="H30" s="474"/>
      <c r="I30" s="474"/>
      <c r="J30" s="339" t="s">
        <v>121</v>
      </c>
      <c r="K30" s="339"/>
      <c r="L30" s="6" t="s">
        <v>96</v>
      </c>
      <c r="M30" s="470"/>
      <c r="N30" s="470"/>
      <c r="O30" s="470"/>
      <c r="P30" s="470"/>
      <c r="Q30" s="470"/>
      <c r="R30" s="470"/>
      <c r="S30" s="470"/>
      <c r="T30" s="470"/>
      <c r="U30" s="470"/>
      <c r="V30" s="470"/>
      <c r="W30" s="470"/>
      <c r="X30" s="470"/>
      <c r="Y30" s="470"/>
      <c r="Z30" s="470"/>
      <c r="AA30" s="470"/>
      <c r="AB30" s="470"/>
      <c r="AC30" s="470"/>
      <c r="AD30" s="470"/>
      <c r="AE30" s="470"/>
      <c r="AF30" s="470"/>
      <c r="AG30" s="6" t="s">
        <v>100</v>
      </c>
      <c r="AH30" s="26"/>
      <c r="AK30" s="442">
        <v>2014</v>
      </c>
      <c r="AL30" s="442"/>
      <c r="AM30" s="443">
        <v>0.125</v>
      </c>
      <c r="AN30" s="444"/>
      <c r="AO30" s="444"/>
      <c r="AP30" s="444"/>
      <c r="AQ30" s="444"/>
      <c r="AR30" s="445"/>
    </row>
    <row r="31" spans="1:49" ht="8.1" customHeight="1" thickBot="1">
      <c r="A31" s="21"/>
      <c r="C31" s="13"/>
      <c r="D31" s="13"/>
      <c r="E31" s="13"/>
      <c r="F31" s="13"/>
      <c r="G31" s="13"/>
      <c r="H31" s="13"/>
      <c r="I31" s="13"/>
      <c r="AH31" s="22"/>
      <c r="AK31" s="442">
        <v>2015</v>
      </c>
      <c r="AL31" s="442"/>
      <c r="AM31" s="443">
        <v>0.14299999999999999</v>
      </c>
      <c r="AN31" s="444"/>
      <c r="AO31" s="444"/>
      <c r="AP31" s="444"/>
      <c r="AQ31" s="444"/>
      <c r="AR31" s="445"/>
    </row>
    <row r="32" spans="1:49" s="6" customFormat="1" ht="15" customHeight="1">
      <c r="A32" s="25"/>
      <c r="B32" s="9" t="s">
        <v>61</v>
      </c>
      <c r="C32" s="32"/>
      <c r="D32" s="2"/>
      <c r="E32" s="32"/>
      <c r="F32" s="32"/>
      <c r="G32" s="32"/>
      <c r="H32" s="32"/>
      <c r="I32" s="32"/>
      <c r="J32" s="7"/>
      <c r="K32" s="2"/>
      <c r="L32" s="2"/>
      <c r="M32" s="115" t="s">
        <v>118</v>
      </c>
      <c r="N32" s="2" t="s">
        <v>201</v>
      </c>
      <c r="O32" s="2"/>
      <c r="P32" s="2"/>
      <c r="Q32" s="2"/>
      <c r="R32" s="2"/>
      <c r="S32" s="2"/>
      <c r="T32" s="2"/>
      <c r="U32" s="2"/>
      <c r="V32" s="2"/>
      <c r="W32" s="2"/>
      <c r="X32" s="2"/>
      <c r="Y32" s="76" t="s">
        <v>14</v>
      </c>
      <c r="Z32" s="475"/>
      <c r="AA32" s="476"/>
      <c r="AB32" s="476"/>
      <c r="AC32" s="477"/>
      <c r="AD32" s="2" t="s">
        <v>258</v>
      </c>
      <c r="AE32" s="2"/>
      <c r="AH32" s="26"/>
      <c r="AK32" s="442">
        <v>2016</v>
      </c>
      <c r="AL32" s="442"/>
      <c r="AM32" s="443">
        <v>0.14599999999999999</v>
      </c>
      <c r="AN32" s="444"/>
      <c r="AO32" s="444"/>
      <c r="AP32" s="444"/>
      <c r="AQ32" s="444"/>
      <c r="AR32" s="445"/>
    </row>
    <row r="33" spans="1:49" s="6" customFormat="1" ht="15" customHeight="1" thickBot="1">
      <c r="A33" s="25"/>
      <c r="C33" s="32"/>
      <c r="D33" s="2"/>
      <c r="E33" s="32"/>
      <c r="F33" s="32"/>
      <c r="G33" s="32"/>
      <c r="H33" s="32"/>
      <c r="I33" s="32"/>
      <c r="J33" s="7"/>
      <c r="K33" s="2"/>
      <c r="L33" s="2"/>
      <c r="M33" s="115" t="s">
        <v>118</v>
      </c>
      <c r="N33" s="2" t="s">
        <v>202</v>
      </c>
      <c r="O33" s="2"/>
      <c r="P33" s="2"/>
      <c r="Q33" s="2"/>
      <c r="R33" s="2"/>
      <c r="S33" s="2"/>
      <c r="T33" s="2"/>
      <c r="U33" s="2"/>
      <c r="V33" s="2"/>
      <c r="W33" s="2"/>
      <c r="X33" s="2"/>
      <c r="Y33" s="76" t="s">
        <v>16</v>
      </c>
      <c r="Z33" s="478"/>
      <c r="AA33" s="479"/>
      <c r="AB33" s="479"/>
      <c r="AC33" s="480"/>
      <c r="AD33" s="2" t="s">
        <v>258</v>
      </c>
      <c r="AE33" s="2"/>
      <c r="AH33" s="26"/>
      <c r="AK33" s="442">
        <v>2017</v>
      </c>
      <c r="AL33" s="442"/>
      <c r="AM33" s="443">
        <v>0.16</v>
      </c>
      <c r="AN33" s="444"/>
      <c r="AO33" s="444"/>
      <c r="AP33" s="444"/>
      <c r="AQ33" s="444"/>
      <c r="AR33" s="445"/>
    </row>
    <row r="34" spans="1:49" ht="8.1" customHeight="1">
      <c r="A34" s="21"/>
      <c r="C34" s="13"/>
      <c r="D34" s="13"/>
      <c r="E34" s="13"/>
      <c r="F34" s="13"/>
      <c r="G34" s="13"/>
      <c r="H34" s="13"/>
      <c r="I34" s="13"/>
      <c r="AH34" s="22"/>
      <c r="AK34" s="442">
        <v>2018</v>
      </c>
      <c r="AL34" s="442"/>
      <c r="AM34" s="443">
        <v>0.16900000000000001</v>
      </c>
      <c r="AN34" s="444"/>
      <c r="AO34" s="444"/>
      <c r="AP34" s="444"/>
      <c r="AQ34" s="444"/>
      <c r="AR34" s="445"/>
    </row>
    <row r="35" spans="1:49" s="6" customFormat="1" ht="15" customHeight="1">
      <c r="A35" s="25"/>
      <c r="B35" s="49" t="s">
        <v>287</v>
      </c>
      <c r="C35" s="32"/>
      <c r="D35" s="32"/>
      <c r="E35" s="32"/>
      <c r="F35" s="32"/>
      <c r="G35" s="32"/>
      <c r="H35" s="32"/>
      <c r="I35" s="32"/>
      <c r="J35" s="7"/>
      <c r="K35" s="2"/>
      <c r="L35" s="2"/>
      <c r="M35" s="2"/>
      <c r="N35" s="2"/>
      <c r="O35" s="2"/>
      <c r="P35" s="2"/>
      <c r="Q35" s="2"/>
      <c r="R35" s="2"/>
      <c r="S35" s="2"/>
      <c r="T35" s="2"/>
      <c r="U35" s="2"/>
      <c r="V35" s="2"/>
      <c r="W35" s="2"/>
      <c r="X35" s="2"/>
      <c r="Y35" s="2"/>
      <c r="Z35" s="2"/>
      <c r="AB35" s="2"/>
      <c r="AC35" s="2"/>
      <c r="AD35" s="2"/>
      <c r="AE35" s="2"/>
      <c r="AH35" s="26"/>
      <c r="AK35" s="442">
        <v>2019</v>
      </c>
      <c r="AL35" s="442"/>
      <c r="AM35" s="443">
        <v>0.182</v>
      </c>
      <c r="AN35" s="444"/>
      <c r="AO35" s="444"/>
      <c r="AP35" s="444"/>
      <c r="AQ35" s="444"/>
      <c r="AR35" s="445"/>
      <c r="AS35" s="50"/>
      <c r="AT35" s="50"/>
      <c r="AU35" s="50"/>
      <c r="AV35" s="70"/>
      <c r="AW35" s="50"/>
    </row>
    <row r="36" spans="1:49" s="6" customFormat="1" ht="15" customHeight="1" thickBot="1">
      <c r="A36" s="25"/>
      <c r="B36" s="6" t="s">
        <v>53</v>
      </c>
      <c r="C36" s="32"/>
      <c r="D36" s="2"/>
      <c r="E36" s="32"/>
      <c r="F36" s="32"/>
      <c r="G36" s="32"/>
      <c r="H36" s="32"/>
      <c r="I36" s="32"/>
      <c r="J36" s="7"/>
      <c r="K36" s="2"/>
      <c r="L36" s="2"/>
      <c r="M36" s="2"/>
      <c r="N36" s="2"/>
      <c r="O36" s="2"/>
      <c r="P36" s="2"/>
      <c r="Q36" s="2"/>
      <c r="R36" s="2"/>
      <c r="S36" s="2"/>
      <c r="T36" s="2"/>
      <c r="U36" s="2"/>
      <c r="V36" s="2"/>
      <c r="W36" s="2"/>
      <c r="X36" s="2"/>
      <c r="Y36" s="2"/>
      <c r="Z36" s="2"/>
      <c r="AB36" s="2"/>
      <c r="AC36" s="2"/>
      <c r="AD36" s="2"/>
      <c r="AE36" s="2"/>
      <c r="AH36" s="26"/>
      <c r="AK36" s="442">
        <v>2020</v>
      </c>
      <c r="AL36" s="442"/>
      <c r="AM36" s="443">
        <v>0.19800000000000001</v>
      </c>
      <c r="AN36" s="444"/>
      <c r="AO36" s="444"/>
      <c r="AP36" s="444"/>
      <c r="AQ36" s="444"/>
      <c r="AR36" s="445"/>
      <c r="AS36" s="50"/>
      <c r="AT36" s="50"/>
      <c r="AU36" s="50"/>
      <c r="AV36" s="70"/>
      <c r="AW36" s="50"/>
    </row>
    <row r="37" spans="1:49" s="6" customFormat="1" ht="15" customHeight="1">
      <c r="A37" s="25"/>
      <c r="B37" s="6" t="s">
        <v>207</v>
      </c>
      <c r="C37" s="32"/>
      <c r="D37" s="2"/>
      <c r="E37" s="32"/>
      <c r="F37" s="32"/>
      <c r="G37" s="32"/>
      <c r="H37" s="32"/>
      <c r="I37" s="32"/>
      <c r="J37" s="7"/>
      <c r="K37" s="2"/>
      <c r="L37" s="2"/>
      <c r="M37" s="2"/>
      <c r="N37" s="2"/>
      <c r="O37" s="2"/>
      <c r="P37" s="2"/>
      <c r="Q37" s="2"/>
      <c r="R37" s="2"/>
      <c r="S37" s="2"/>
      <c r="T37" s="2"/>
      <c r="U37" s="2"/>
      <c r="V37" s="2"/>
      <c r="W37" s="2"/>
      <c r="X37" s="2"/>
      <c r="Y37" s="2"/>
      <c r="AA37" s="76" t="s">
        <v>199</v>
      </c>
      <c r="AB37" s="483" t="str">
        <f>IFERROR(①設置基準量算定!$AB$33-②オンサイト設置!Q37-③オフサイト設置!Q25,"")</f>
        <v/>
      </c>
      <c r="AC37" s="466"/>
      <c r="AD37" s="466"/>
      <c r="AE37" s="467"/>
      <c r="AF37" s="2" t="s">
        <v>10</v>
      </c>
      <c r="AH37" s="26"/>
      <c r="AK37" s="442">
        <v>2021</v>
      </c>
      <c r="AL37" s="442"/>
      <c r="AM37" s="443">
        <v>0.20300000000000001</v>
      </c>
      <c r="AN37" s="444"/>
      <c r="AO37" s="444"/>
      <c r="AP37" s="444"/>
      <c r="AQ37" s="444"/>
      <c r="AR37" s="445"/>
      <c r="AS37" s="50"/>
      <c r="AT37" s="50"/>
      <c r="AU37" s="50"/>
      <c r="AV37" s="70"/>
      <c r="AW37" s="50"/>
    </row>
    <row r="38" spans="1:49" s="6" customFormat="1" ht="15" customHeight="1">
      <c r="A38" s="25"/>
      <c r="B38" s="6" t="s">
        <v>128</v>
      </c>
      <c r="C38" s="32"/>
      <c r="AA38" s="71" t="s">
        <v>14</v>
      </c>
      <c r="AB38" s="471" t="str">
        <f>IF(Z32=0,"-",Z32)</f>
        <v>-</v>
      </c>
      <c r="AC38" s="472"/>
      <c r="AD38" s="472"/>
      <c r="AE38" s="473"/>
      <c r="AF38" s="2" t="s">
        <v>258</v>
      </c>
      <c r="AH38" s="26"/>
      <c r="AK38" s="456">
        <v>2022</v>
      </c>
      <c r="AL38" s="456"/>
      <c r="AM38" s="453">
        <v>0.217</v>
      </c>
      <c r="AN38" s="454"/>
      <c r="AO38" s="454"/>
      <c r="AP38" s="454"/>
      <c r="AQ38" s="454"/>
      <c r="AR38" s="455"/>
      <c r="AS38" s="50"/>
      <c r="AT38" s="50"/>
      <c r="AU38" s="50"/>
      <c r="AV38" s="70"/>
      <c r="AW38" s="50"/>
    </row>
    <row r="39" spans="1:49" s="6" customFormat="1" ht="15" customHeight="1" thickBot="1">
      <c r="A39" s="25"/>
      <c r="C39" s="32"/>
      <c r="D39" s="2"/>
      <c r="E39" s="55" t="str">
        <f>M33</f>
        <v>□</v>
      </c>
      <c r="F39" s="2" t="s">
        <v>129</v>
      </c>
      <c r="G39" s="32"/>
      <c r="H39" s="32"/>
      <c r="I39" s="32"/>
      <c r="J39" s="7"/>
      <c r="K39" s="2"/>
      <c r="L39" s="2"/>
      <c r="M39" s="2"/>
      <c r="N39" s="2"/>
      <c r="O39" s="2"/>
      <c r="P39" s="2"/>
      <c r="Q39" s="2"/>
      <c r="R39" s="2"/>
      <c r="S39" s="2"/>
      <c r="T39" s="2"/>
      <c r="U39" s="2"/>
      <c r="V39" s="2"/>
      <c r="W39" s="2"/>
      <c r="X39" s="2"/>
      <c r="Y39" s="2"/>
      <c r="AA39" s="76" t="s">
        <v>16</v>
      </c>
      <c r="AB39" s="482" t="str">
        <f>IF(Z33=0,"",Z33)</f>
        <v/>
      </c>
      <c r="AC39" s="460"/>
      <c r="AD39" s="460"/>
      <c r="AE39" s="461"/>
      <c r="AF39" s="2" t="s">
        <v>258</v>
      </c>
      <c r="AH39" s="26"/>
      <c r="AK39" s="442">
        <v>2023</v>
      </c>
      <c r="AL39" s="442"/>
      <c r="AM39" s="443">
        <v>0.22900000000000001</v>
      </c>
      <c r="AN39" s="444"/>
      <c r="AO39" s="444"/>
      <c r="AP39" s="444"/>
      <c r="AQ39" s="444"/>
      <c r="AR39" s="445"/>
      <c r="AS39" s="50" t="s">
        <v>292</v>
      </c>
      <c r="AT39" s="50"/>
      <c r="AU39" s="50"/>
      <c r="AV39" s="70"/>
      <c r="AW39" s="50"/>
    </row>
    <row r="40" spans="1:49" s="6" customFormat="1" ht="15" customHeight="1" thickBot="1">
      <c r="A40" s="25"/>
      <c r="B40" s="6" t="s">
        <v>326</v>
      </c>
      <c r="C40" s="32"/>
      <c r="D40" s="32"/>
      <c r="E40" s="9"/>
      <c r="F40" s="32"/>
      <c r="G40" s="32"/>
      <c r="H40" s="32"/>
      <c r="I40" s="32"/>
      <c r="J40" s="7"/>
      <c r="K40" s="2"/>
      <c r="L40" s="2"/>
      <c r="M40" s="2"/>
      <c r="N40" s="2"/>
      <c r="O40" s="2"/>
      <c r="P40" s="2"/>
      <c r="Q40" s="2"/>
      <c r="R40" s="2"/>
      <c r="S40" s="2"/>
      <c r="T40" s="2"/>
      <c r="U40" s="2"/>
      <c r="V40" s="2"/>
      <c r="W40" s="2"/>
      <c r="X40" s="2"/>
      <c r="Y40" s="2"/>
      <c r="Z40" s="2"/>
      <c r="AB40" s="2"/>
      <c r="AC40" s="2"/>
      <c r="AD40" s="2"/>
      <c r="AE40" s="2"/>
      <c r="AH40" s="26"/>
      <c r="AK40" s="442">
        <v>2024</v>
      </c>
      <c r="AL40" s="442"/>
      <c r="AM40" s="443"/>
      <c r="AN40" s="444"/>
      <c r="AO40" s="444"/>
      <c r="AP40" s="444"/>
      <c r="AQ40" s="444"/>
      <c r="AR40" s="445"/>
      <c r="AS40" s="50"/>
      <c r="AT40" s="50"/>
      <c r="AU40" s="50"/>
      <c r="AV40" s="70"/>
      <c r="AW40" s="50"/>
    </row>
    <row r="41" spans="1:49" s="6" customFormat="1" ht="15" customHeight="1">
      <c r="A41" s="25"/>
      <c r="D41" s="487" t="s">
        <v>200</v>
      </c>
      <c r="E41" s="488"/>
      <c r="F41" s="488"/>
      <c r="G41" s="488"/>
      <c r="H41" s="488"/>
      <c r="I41" s="488"/>
      <c r="J41" s="488"/>
      <c r="K41" s="54" t="s">
        <v>199</v>
      </c>
      <c r="L41" s="54"/>
      <c r="M41" s="54"/>
      <c r="N41" s="54"/>
      <c r="O41" s="54"/>
      <c r="P41" s="82"/>
      <c r="Q41" s="483" t="str">
        <f>IFERROR(IF(AB37=0,"",AB37),"")</f>
        <v/>
      </c>
      <c r="R41" s="466"/>
      <c r="S41" s="466"/>
      <c r="T41" s="467"/>
      <c r="U41" s="2" t="s">
        <v>258</v>
      </c>
      <c r="V41" s="2"/>
      <c r="W41" s="2"/>
      <c r="X41" s="2"/>
      <c r="Y41" s="2"/>
      <c r="Z41" s="2"/>
      <c r="AB41" s="2"/>
      <c r="AC41" s="2"/>
      <c r="AD41" s="2"/>
      <c r="AE41" s="2"/>
      <c r="AH41" s="26"/>
      <c r="AK41" s="442">
        <v>2025</v>
      </c>
      <c r="AL41" s="442"/>
      <c r="AM41" s="443"/>
      <c r="AN41" s="444"/>
      <c r="AO41" s="444"/>
      <c r="AP41" s="444"/>
      <c r="AQ41" s="444"/>
      <c r="AR41" s="445"/>
      <c r="AS41" s="50"/>
      <c r="AT41" s="50"/>
      <c r="AU41" s="50"/>
      <c r="AV41" s="70"/>
      <c r="AW41" s="50"/>
    </row>
    <row r="42" spans="1:49" s="6" customFormat="1" ht="15" customHeight="1">
      <c r="A42" s="25"/>
      <c r="D42" s="481" t="s">
        <v>209</v>
      </c>
      <c r="E42" s="136"/>
      <c r="F42" s="136"/>
      <c r="G42" s="136"/>
      <c r="H42" s="136"/>
      <c r="I42" s="136"/>
      <c r="J42" s="136"/>
      <c r="K42" s="81" t="s">
        <v>14</v>
      </c>
      <c r="L42" s="286" t="s">
        <v>134</v>
      </c>
      <c r="M42" s="286"/>
      <c r="N42" s="81" t="s">
        <v>16</v>
      </c>
      <c r="O42" s="39"/>
      <c r="P42" s="39"/>
      <c r="Q42" s="471" t="str">
        <f>IF(E39="■",AB39,AB38)</f>
        <v>-</v>
      </c>
      <c r="R42" s="472"/>
      <c r="S42" s="472"/>
      <c r="T42" s="473"/>
      <c r="U42" s="2" t="s">
        <v>258</v>
      </c>
      <c r="V42" s="2"/>
      <c r="W42" s="2"/>
      <c r="X42" s="2"/>
      <c r="Y42" s="2"/>
      <c r="Z42" s="2"/>
      <c r="AB42" s="2"/>
      <c r="AC42" s="2"/>
      <c r="AD42" s="2"/>
      <c r="AE42" s="2"/>
      <c r="AH42" s="26"/>
      <c r="AK42" s="446">
        <v>2026</v>
      </c>
      <c r="AL42" s="446"/>
      <c r="AM42" s="447"/>
      <c r="AN42" s="448"/>
      <c r="AO42" s="448"/>
      <c r="AP42" s="448"/>
      <c r="AQ42" s="448"/>
      <c r="AR42" s="449"/>
      <c r="AS42" s="50"/>
      <c r="AT42" s="50"/>
      <c r="AU42" s="50"/>
      <c r="AV42" s="70"/>
      <c r="AW42" s="50"/>
    </row>
    <row r="43" spans="1:49" s="6" customFormat="1" ht="15" customHeight="1">
      <c r="A43" s="25"/>
      <c r="D43" s="83" t="s">
        <v>296</v>
      </c>
      <c r="E43" s="39"/>
      <c r="F43" s="39"/>
      <c r="G43" s="39"/>
      <c r="H43" s="39"/>
      <c r="I43" s="39"/>
      <c r="J43" s="39"/>
      <c r="K43" s="39"/>
      <c r="L43" s="39"/>
      <c r="M43" s="39"/>
      <c r="N43" s="39"/>
      <c r="O43" s="39"/>
      <c r="P43" s="2"/>
      <c r="Q43" s="484">
        <v>22.9</v>
      </c>
      <c r="R43" s="485"/>
      <c r="S43" s="485"/>
      <c r="T43" s="486"/>
      <c r="U43" s="2" t="s">
        <v>0</v>
      </c>
      <c r="V43" s="65" t="s">
        <v>330</v>
      </c>
      <c r="W43" s="2"/>
      <c r="X43" s="2"/>
      <c r="Y43" s="2"/>
      <c r="Z43" s="2"/>
      <c r="AB43" s="2"/>
      <c r="AC43" s="2"/>
      <c r="AD43" s="2"/>
      <c r="AE43" s="2"/>
      <c r="AH43" s="26"/>
      <c r="AS43" s="50"/>
      <c r="AT43" s="50"/>
      <c r="AU43" s="50"/>
      <c r="AV43" s="50"/>
      <c r="AW43" s="50"/>
    </row>
    <row r="44" spans="1:49" s="6" customFormat="1" ht="15" customHeight="1" thickBot="1">
      <c r="A44" s="25"/>
      <c r="D44" s="265" t="s">
        <v>332</v>
      </c>
      <c r="E44" s="266"/>
      <c r="F44" s="266"/>
      <c r="G44" s="266"/>
      <c r="H44" s="266"/>
      <c r="I44" s="266"/>
      <c r="J44" s="266"/>
      <c r="K44" s="266"/>
      <c r="L44" s="266"/>
      <c r="M44" s="266"/>
      <c r="N44" s="266"/>
      <c r="O44" s="266"/>
      <c r="P44" s="266"/>
      <c r="Q44" s="482" t="str">
        <f>IFERROR(IF(ROUNDDOWN(Q41/Q42*100+Q43*(Q42-Q41)/Q42,0)&gt;100,100,ROUNDDOWN(Q41/Q42*100+Q43*(Q42-Q41)/Q42,0)),"")</f>
        <v/>
      </c>
      <c r="R44" s="460"/>
      <c r="S44" s="460"/>
      <c r="T44" s="461"/>
      <c r="U44" s="2" t="s">
        <v>0</v>
      </c>
      <c r="V44" s="79" t="s">
        <v>331</v>
      </c>
      <c r="W44" s="2"/>
      <c r="X44" s="2"/>
      <c r="Y44" s="2"/>
      <c r="Z44" s="2"/>
      <c r="AB44" s="2"/>
      <c r="AC44" s="2"/>
      <c r="AD44" s="2"/>
      <c r="AE44" s="2"/>
      <c r="AH44" s="26"/>
      <c r="AS44" s="36"/>
      <c r="AT44" s="36"/>
      <c r="AU44" s="36"/>
      <c r="AV44" s="36"/>
      <c r="AW44" s="36"/>
    </row>
    <row r="45" spans="1:49" ht="8.1" customHeight="1">
      <c r="A45" s="21"/>
      <c r="C45" s="13"/>
      <c r="D45" s="13"/>
      <c r="E45" s="13"/>
      <c r="F45" s="13"/>
      <c r="G45" s="13"/>
      <c r="H45" s="13"/>
      <c r="I45" s="13"/>
      <c r="AH45" s="22"/>
      <c r="AK45" s="6"/>
      <c r="AL45" s="6"/>
      <c r="AM45" s="6"/>
      <c r="AN45" s="6"/>
      <c r="AO45" s="6"/>
      <c r="AP45" s="6"/>
      <c r="AQ45" s="6"/>
      <c r="AR45" s="6"/>
      <c r="AS45" s="50"/>
      <c r="AT45" s="50"/>
      <c r="AU45" s="50"/>
      <c r="AV45" s="50"/>
      <c r="AW45" s="50"/>
    </row>
    <row r="46" spans="1:49" s="6" customFormat="1" ht="15" customHeight="1">
      <c r="A46" s="25"/>
      <c r="B46" s="49" t="s">
        <v>288</v>
      </c>
      <c r="C46" s="32"/>
      <c r="D46" s="32"/>
      <c r="E46" s="32"/>
      <c r="F46" s="32"/>
      <c r="G46" s="32"/>
      <c r="H46" s="32"/>
      <c r="I46" s="32"/>
      <c r="J46" s="7"/>
      <c r="K46" s="2"/>
      <c r="L46" s="2"/>
      <c r="M46" s="2"/>
      <c r="N46" s="2"/>
      <c r="O46" s="2"/>
      <c r="P46" s="2"/>
      <c r="Q46" s="2"/>
      <c r="R46" s="2"/>
      <c r="S46" s="2"/>
      <c r="T46" s="2"/>
      <c r="U46" s="2"/>
      <c r="V46" s="2"/>
      <c r="W46" s="2"/>
      <c r="X46" s="2"/>
      <c r="Y46" s="2"/>
      <c r="Z46" s="2"/>
      <c r="AB46" s="2"/>
      <c r="AC46" s="2"/>
      <c r="AD46" s="2"/>
      <c r="AE46" s="2"/>
      <c r="AH46" s="26"/>
      <c r="AS46" s="50"/>
      <c r="AT46" s="50"/>
      <c r="AU46" s="50"/>
      <c r="AV46" s="50"/>
      <c r="AW46" s="50"/>
    </row>
    <row r="47" spans="1:49" s="6" customFormat="1" ht="15" customHeight="1">
      <c r="A47" s="25"/>
      <c r="B47" s="32"/>
      <c r="C47" s="6" t="s">
        <v>270</v>
      </c>
      <c r="D47" s="32"/>
      <c r="F47" s="32"/>
      <c r="G47" s="32"/>
      <c r="H47" s="32"/>
      <c r="I47" s="7"/>
      <c r="J47" s="2"/>
      <c r="K47" s="2"/>
      <c r="L47" s="2"/>
      <c r="M47" s="2"/>
      <c r="N47" s="2"/>
      <c r="O47" s="2"/>
      <c r="P47" s="2"/>
      <c r="Q47" s="2"/>
      <c r="R47" s="2"/>
      <c r="S47" s="2"/>
      <c r="T47" s="2"/>
      <c r="U47" s="32"/>
      <c r="W47" s="2"/>
      <c r="X47" s="2"/>
      <c r="Y47" s="2"/>
      <c r="AA47" s="2"/>
      <c r="AB47" s="115" t="s">
        <v>118</v>
      </c>
      <c r="AC47" s="339" t="s">
        <v>260</v>
      </c>
      <c r="AD47" s="339"/>
      <c r="AE47" s="55" t="str">
        <f>IF(AB47="■","□","■")</f>
        <v>■</v>
      </c>
      <c r="AF47" s="339" t="s">
        <v>99</v>
      </c>
      <c r="AG47" s="339"/>
      <c r="AH47" s="26"/>
      <c r="AS47" s="50"/>
      <c r="AT47" s="50"/>
      <c r="AU47" s="50"/>
      <c r="AV47" s="50"/>
      <c r="AW47" s="50"/>
    </row>
    <row r="48" spans="1:49" ht="8.1" customHeight="1">
      <c r="A48" s="23"/>
      <c r="B48" s="14"/>
      <c r="C48" s="1"/>
      <c r="D48" s="1"/>
      <c r="E48" s="1"/>
      <c r="F48" s="1"/>
      <c r="G48" s="1"/>
      <c r="H48" s="1"/>
      <c r="I48" s="1"/>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24"/>
    </row>
    <row r="49" spans="1:33" ht="11.4" customHeight="1">
      <c r="A49" s="78" t="s">
        <v>52</v>
      </c>
      <c r="B49" s="36"/>
      <c r="C49" s="15"/>
      <c r="D49" s="10"/>
      <c r="E49" s="10"/>
      <c r="F49" s="10"/>
      <c r="G49" s="10"/>
      <c r="H49" s="10"/>
      <c r="I49" s="10"/>
      <c r="J49" s="10"/>
    </row>
    <row r="50" spans="1:33" ht="11.4" customHeight="1">
      <c r="A50" s="78" t="s">
        <v>314</v>
      </c>
      <c r="B50" s="36"/>
      <c r="C50" s="15"/>
      <c r="D50" s="10"/>
      <c r="E50" s="10"/>
      <c r="F50" s="10"/>
      <c r="G50" s="10"/>
      <c r="H50" s="10"/>
      <c r="I50" s="10"/>
      <c r="J50" s="10"/>
    </row>
    <row r="51" spans="1:33" ht="11.4" customHeight="1">
      <c r="A51" s="78" t="s">
        <v>315</v>
      </c>
      <c r="B51" s="36"/>
      <c r="C51" s="15"/>
      <c r="D51" s="10"/>
      <c r="E51" s="10"/>
      <c r="F51" s="10"/>
      <c r="G51" s="10"/>
      <c r="H51" s="10"/>
      <c r="I51" s="10"/>
      <c r="J51" s="10"/>
    </row>
    <row r="52" spans="1:33" ht="11.4" customHeight="1">
      <c r="A52" s="78" t="s">
        <v>322</v>
      </c>
      <c r="B52" s="36"/>
    </row>
    <row r="53" spans="1:33" ht="11.4" customHeight="1">
      <c r="A53" s="78" t="s">
        <v>333</v>
      </c>
      <c r="B53" s="36"/>
    </row>
    <row r="54" spans="1:33" ht="11.4" customHeight="1">
      <c r="A54" s="78" t="s">
        <v>329</v>
      </c>
      <c r="B54" s="36"/>
    </row>
    <row r="55" spans="1:33" ht="11.4" customHeight="1">
      <c r="A55" s="78" t="s">
        <v>350</v>
      </c>
      <c r="B55" s="36"/>
      <c r="AG55" s="87"/>
    </row>
    <row r="56" spans="1:33" ht="11.4" customHeight="1">
      <c r="A56" s="78" t="s">
        <v>449</v>
      </c>
      <c r="B56" s="36"/>
      <c r="C56" s="15"/>
      <c r="D56" s="10"/>
      <c r="E56" s="10"/>
      <c r="F56" s="10"/>
      <c r="G56" s="10"/>
      <c r="H56" s="10"/>
      <c r="I56" s="10"/>
      <c r="J56" s="10"/>
    </row>
    <row r="57" spans="1:33" ht="11.4" customHeight="1">
      <c r="A57" s="78" t="s">
        <v>448</v>
      </c>
      <c r="B57" s="36"/>
    </row>
    <row r="58" spans="1:33">
      <c r="A58" s="35"/>
      <c r="B58" s="36"/>
    </row>
    <row r="59" spans="1:33">
      <c r="A59" s="35"/>
      <c r="B59" s="36"/>
    </row>
    <row r="60" spans="1:33">
      <c r="A60" s="35"/>
      <c r="B60" s="36"/>
    </row>
    <row r="61" spans="1:33">
      <c r="A61" s="35"/>
      <c r="B61" s="36"/>
    </row>
    <row r="62" spans="1:33">
      <c r="A62" s="35"/>
      <c r="B62" s="36"/>
    </row>
  </sheetData>
  <sheetProtection algorithmName="SHA-512" hashValue="itdIlXEXbkL5+9fJMIb+SqI3CsVGnp1hyRAyxzuIMngdYQ3LNRTbM9rBql7epyvTw5RpxDJhk/USC0PePHZshw==" saltValue="5L22c18ewZ2JPrPK32D7Zg==" spinCount="100000" sheet="1" objects="1" scenarios="1"/>
  <mergeCells count="73">
    <mergeCell ref="D44:P44"/>
    <mergeCell ref="AC47:AD47"/>
    <mergeCell ref="AF47:AG47"/>
    <mergeCell ref="Q44:T44"/>
    <mergeCell ref="AB37:AE37"/>
    <mergeCell ref="AB38:AE38"/>
    <mergeCell ref="AB39:AE39"/>
    <mergeCell ref="Q43:T43"/>
    <mergeCell ref="D41:J41"/>
    <mergeCell ref="Q41:T41"/>
    <mergeCell ref="G10:AF10"/>
    <mergeCell ref="G12:AF12"/>
    <mergeCell ref="G14:AF14"/>
    <mergeCell ref="Q42:T42"/>
    <mergeCell ref="E22:G22"/>
    <mergeCell ref="J22:L22"/>
    <mergeCell ref="Z32:AC32"/>
    <mergeCell ref="Z33:AC33"/>
    <mergeCell ref="E30:I30"/>
    <mergeCell ref="J30:K30"/>
    <mergeCell ref="M30:AF30"/>
    <mergeCell ref="D42:J42"/>
    <mergeCell ref="L42:M42"/>
    <mergeCell ref="AK35:AL35"/>
    <mergeCell ref="AK36:AL36"/>
    <mergeCell ref="AM30:AR30"/>
    <mergeCell ref="AM31:AR31"/>
    <mergeCell ref="A1:AH1"/>
    <mergeCell ref="C19:G19"/>
    <mergeCell ref="H19:K19"/>
    <mergeCell ref="C17:G17"/>
    <mergeCell ref="C18:G18"/>
    <mergeCell ref="H17:K17"/>
    <mergeCell ref="H18:K18"/>
    <mergeCell ref="A2:AH2"/>
    <mergeCell ref="A3:AH3"/>
    <mergeCell ref="D10:E10"/>
    <mergeCell ref="D12:E12"/>
    <mergeCell ref="D14:E14"/>
    <mergeCell ref="AK30:AL30"/>
    <mergeCell ref="AK31:AL31"/>
    <mergeCell ref="AK32:AL32"/>
    <mergeCell ref="AK33:AL33"/>
    <mergeCell ref="AK34:AL34"/>
    <mergeCell ref="AK25:AL25"/>
    <mergeCell ref="AK26:AL26"/>
    <mergeCell ref="AK27:AL27"/>
    <mergeCell ref="AK28:AL28"/>
    <mergeCell ref="AK29:AL29"/>
    <mergeCell ref="AM37:AR37"/>
    <mergeCell ref="AM38:AR38"/>
    <mergeCell ref="AK39:AL39"/>
    <mergeCell ref="AM39:AR39"/>
    <mergeCell ref="AK40:AL40"/>
    <mergeCell ref="AM40:AR40"/>
    <mergeCell ref="AK37:AL37"/>
    <mergeCell ref="AK38:AL38"/>
    <mergeCell ref="AJ18:AM18"/>
    <mergeCell ref="AJ17:AM17"/>
    <mergeCell ref="AK41:AL41"/>
    <mergeCell ref="AM41:AR41"/>
    <mergeCell ref="AK42:AL42"/>
    <mergeCell ref="AM42:AR42"/>
    <mergeCell ref="AM32:AR32"/>
    <mergeCell ref="AM33:AR33"/>
    <mergeCell ref="AM34:AR34"/>
    <mergeCell ref="AM25:AR25"/>
    <mergeCell ref="AM26:AR26"/>
    <mergeCell ref="AM27:AR27"/>
    <mergeCell ref="AM28:AR28"/>
    <mergeCell ref="AM29:AR29"/>
    <mergeCell ref="AM35:AR35"/>
    <mergeCell ref="AM36:AR36"/>
  </mergeCells>
  <phoneticPr fontId="1"/>
  <dataValidations count="2">
    <dataValidation type="list" allowBlank="1" showInputMessage="1" showErrorMessage="1" sqref="C8:C9 C11 C13 D26:D30 M32:M33 D22 P18:P19 AB47 C5 L5" xr:uid="{00000000-0002-0000-0500-000000000000}">
      <formula1>"■,□"</formula1>
    </dataValidation>
    <dataValidation type="custom" allowBlank="1" showInputMessage="1" showErrorMessage="1" errorTitle="条件合致エラー" error="右記「圧縮して設置することができる条件」を選択しないと入力できません。" sqref="H18:K18" xr:uid="{00000000-0002-0000-0500-000001000000}">
      <formula1>AJ18="良"</formula1>
    </dataValidation>
  </dataValidations>
  <printOptions horizontalCentered="1"/>
  <pageMargins left="0.35433070866141736" right="0.35433070866141736" top="0.55118110236220474" bottom="0.55118110236220474" header="0" footer="0"/>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5FFE5"/>
  </sheetPr>
  <dimension ref="A1:AQ45"/>
  <sheetViews>
    <sheetView view="pageBreakPreview" zoomScale="70" zoomScaleNormal="85" zoomScaleSheetLayoutView="70" workbookViewId="0">
      <selection activeCell="R22" sqref="R22:W22"/>
    </sheetView>
  </sheetViews>
  <sheetFormatPr defaultColWidth="2.59765625" defaultRowHeight="12"/>
  <cols>
    <col min="1" max="1" width="1.59765625" style="4" customWidth="1"/>
    <col min="2" max="33" width="2.59765625" style="4"/>
    <col min="34" max="34" width="1.59765625" style="4" customWidth="1"/>
    <col min="35" max="35" width="3.19921875" style="4" bestFit="1" customWidth="1"/>
    <col min="36" max="36" width="10.59765625" style="4" customWidth="1"/>
    <col min="37" max="16384" width="2.59765625" style="4"/>
  </cols>
  <sheetData>
    <row r="1" spans="1:43" ht="12" customHeight="1">
      <c r="A1" s="171" t="s">
        <v>256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row>
    <row r="2" spans="1:43" ht="20.25" customHeight="1">
      <c r="A2" s="294" t="s">
        <v>127</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6"/>
    </row>
    <row r="3" spans="1:43" ht="15" customHeight="1">
      <c r="A3" s="282"/>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4"/>
    </row>
    <row r="4" spans="1:43" s="6" customFormat="1" ht="15" customHeight="1">
      <c r="A4" s="25"/>
      <c r="B4" s="49" t="s">
        <v>289</v>
      </c>
      <c r="C4" s="32"/>
      <c r="D4" s="2"/>
      <c r="E4" s="32"/>
      <c r="F4" s="32"/>
      <c r="G4" s="32"/>
      <c r="H4" s="32"/>
      <c r="I4" s="32"/>
      <c r="J4" s="7"/>
      <c r="K4" s="2"/>
      <c r="L4" s="2"/>
      <c r="M4" s="2"/>
      <c r="N4" s="2"/>
      <c r="O4" s="2"/>
      <c r="P4" s="2"/>
      <c r="Q4" s="2" t="s">
        <v>214</v>
      </c>
      <c r="AF4" s="32"/>
      <c r="AH4" s="26"/>
      <c r="AQ4" s="53"/>
    </row>
    <row r="5" spans="1:43" s="6" customFormat="1" ht="15" customHeight="1">
      <c r="A5" s="25"/>
      <c r="B5" s="6" t="s">
        <v>54</v>
      </c>
      <c r="C5" s="32"/>
      <c r="D5" s="2"/>
      <c r="E5" s="32"/>
      <c r="F5" s="32"/>
      <c r="G5" s="32"/>
      <c r="H5" s="32"/>
      <c r="I5" s="32"/>
      <c r="J5" s="7"/>
      <c r="K5" s="2"/>
      <c r="L5" s="2"/>
      <c r="M5" s="2"/>
      <c r="N5" s="2"/>
      <c r="O5" s="2"/>
      <c r="P5" s="2"/>
      <c r="Q5" s="32"/>
      <c r="S5" s="2"/>
      <c r="T5" s="2"/>
      <c r="U5" s="2"/>
      <c r="V5" s="32"/>
      <c r="X5" s="2"/>
      <c r="Y5" s="2"/>
      <c r="Z5" s="2"/>
      <c r="AB5" s="2"/>
      <c r="AC5" s="2"/>
      <c r="AD5" s="2"/>
      <c r="AE5" s="2"/>
      <c r="AH5" s="26"/>
    </row>
    <row r="6" spans="1:43" s="6" customFormat="1" ht="15" customHeight="1">
      <c r="A6" s="25"/>
      <c r="C6" s="32"/>
      <c r="D6" s="115" t="s">
        <v>118</v>
      </c>
      <c r="E6" s="6" t="s">
        <v>130</v>
      </c>
      <c r="F6" s="2"/>
      <c r="G6" s="2"/>
      <c r="H6" s="2"/>
      <c r="I6" s="55" t="str">
        <f>IF(D6="■","□","■")</f>
        <v>■</v>
      </c>
      <c r="J6" s="6" t="s">
        <v>131</v>
      </c>
      <c r="K6" s="2"/>
      <c r="L6" s="2"/>
      <c r="M6" s="2"/>
      <c r="N6" s="2"/>
      <c r="O6" s="2"/>
      <c r="P6" s="2"/>
      <c r="Q6" s="32"/>
      <c r="S6" s="2"/>
      <c r="T6" s="2"/>
      <c r="U6" s="2"/>
      <c r="V6" s="32"/>
      <c r="X6" s="2"/>
      <c r="Y6" s="2"/>
      <c r="Z6" s="2"/>
      <c r="AB6" s="2"/>
      <c r="AC6" s="2"/>
      <c r="AD6" s="2"/>
      <c r="AE6" s="2"/>
      <c r="AH6" s="26"/>
    </row>
    <row r="7" spans="1:43" s="6" customFormat="1" ht="15" customHeight="1" thickBot="1">
      <c r="A7" s="25"/>
      <c r="B7" s="6" t="s">
        <v>206</v>
      </c>
      <c r="C7" s="32"/>
      <c r="D7" s="32"/>
      <c r="E7" s="9"/>
      <c r="F7" s="32"/>
      <c r="G7" s="32"/>
      <c r="H7" s="32"/>
      <c r="I7" s="32"/>
      <c r="J7" s="7"/>
      <c r="K7" s="2"/>
      <c r="L7" s="2"/>
      <c r="M7" s="2"/>
      <c r="N7" s="2"/>
      <c r="O7" s="2"/>
      <c r="P7" s="2"/>
      <c r="Q7" s="2"/>
      <c r="R7" s="2"/>
      <c r="S7" s="2"/>
      <c r="T7" s="2"/>
      <c r="U7" s="2"/>
      <c r="V7" s="2"/>
      <c r="W7" s="2"/>
      <c r="X7" s="2"/>
      <c r="Y7" s="2"/>
      <c r="Z7" s="2"/>
      <c r="AB7" s="2"/>
      <c r="AC7" s="2"/>
      <c r="AD7" s="2"/>
      <c r="AE7" s="2"/>
      <c r="AH7" s="26"/>
    </row>
    <row r="8" spans="1:43" s="6" customFormat="1" ht="15" customHeight="1">
      <c r="A8" s="25"/>
      <c r="B8" s="462" t="s">
        <v>132</v>
      </c>
      <c r="C8" s="463"/>
      <c r="D8" s="463"/>
      <c r="E8" s="463"/>
      <c r="F8" s="463"/>
      <c r="G8" s="463"/>
      <c r="H8" s="463"/>
      <c r="I8" s="463"/>
      <c r="J8" s="463"/>
      <c r="K8" s="463"/>
      <c r="L8" s="463"/>
      <c r="M8" s="463"/>
      <c r="N8" s="501"/>
      <c r="O8" s="501"/>
      <c r="P8" s="501"/>
      <c r="Q8" s="501"/>
      <c r="R8" s="501"/>
      <c r="S8" s="501"/>
      <c r="T8" s="501"/>
      <c r="U8" s="501"/>
      <c r="V8" s="501"/>
      <c r="W8" s="501"/>
      <c r="X8" s="501"/>
      <c r="Y8" s="502"/>
      <c r="AA8" s="32"/>
      <c r="AB8" s="2"/>
      <c r="AC8" s="2"/>
      <c r="AD8" s="2"/>
      <c r="AE8" s="2"/>
      <c r="AH8" s="26"/>
    </row>
    <row r="9" spans="1:43" s="6" customFormat="1" ht="15" customHeight="1">
      <c r="A9" s="25"/>
      <c r="B9" s="464" t="s">
        <v>42</v>
      </c>
      <c r="C9" s="465"/>
      <c r="D9" s="465"/>
      <c r="E9" s="465"/>
      <c r="F9" s="465"/>
      <c r="G9" s="465"/>
      <c r="H9" s="465"/>
      <c r="I9" s="465"/>
      <c r="J9" s="465"/>
      <c r="K9" s="465"/>
      <c r="L9" s="465"/>
      <c r="M9" s="465"/>
      <c r="N9" s="498"/>
      <c r="O9" s="498"/>
      <c r="P9" s="498"/>
      <c r="Q9" s="498"/>
      <c r="R9" s="498"/>
      <c r="S9" s="498"/>
      <c r="T9" s="498"/>
      <c r="U9" s="498"/>
      <c r="V9" s="498"/>
      <c r="W9" s="498"/>
      <c r="X9" s="498"/>
      <c r="Y9" s="499"/>
      <c r="AA9" s="32"/>
      <c r="AB9" s="2"/>
      <c r="AC9" s="2"/>
      <c r="AD9" s="2"/>
      <c r="AE9" s="2"/>
      <c r="AH9" s="26"/>
    </row>
    <row r="10" spans="1:43" s="6" customFormat="1" ht="15" customHeight="1" thickBot="1">
      <c r="A10" s="25"/>
      <c r="B10" s="464" t="s">
        <v>43</v>
      </c>
      <c r="C10" s="465"/>
      <c r="D10" s="465"/>
      <c r="E10" s="465"/>
      <c r="F10" s="465"/>
      <c r="G10" s="465"/>
      <c r="H10" s="465"/>
      <c r="I10" s="465"/>
      <c r="J10" s="465"/>
      <c r="K10" s="465"/>
      <c r="L10" s="465"/>
      <c r="M10" s="465"/>
      <c r="N10" s="114" t="s">
        <v>118</v>
      </c>
      <c r="O10" s="286" t="s">
        <v>136</v>
      </c>
      <c r="P10" s="286"/>
      <c r="Q10" s="286"/>
      <c r="R10" s="56"/>
      <c r="S10" s="116" t="s">
        <v>118</v>
      </c>
      <c r="T10" s="139" t="s">
        <v>137</v>
      </c>
      <c r="U10" s="139"/>
      <c r="V10" s="139"/>
      <c r="W10" s="139"/>
      <c r="X10" s="139"/>
      <c r="Y10" s="503"/>
      <c r="AA10" s="32"/>
      <c r="AB10" s="2"/>
      <c r="AC10" s="2"/>
      <c r="AD10" s="2"/>
      <c r="AE10" s="2"/>
      <c r="AH10" s="26"/>
    </row>
    <row r="11" spans="1:43" s="6" customFormat="1" ht="15" customHeight="1">
      <c r="A11" s="25"/>
      <c r="B11" s="504" t="s">
        <v>133</v>
      </c>
      <c r="C11" s="505"/>
      <c r="D11" s="505"/>
      <c r="E11" s="505"/>
      <c r="F11" s="505"/>
      <c r="G11" s="505"/>
      <c r="H11" s="505"/>
      <c r="I11" s="505"/>
      <c r="J11" s="505"/>
      <c r="K11" s="505"/>
      <c r="L11" s="505"/>
      <c r="M11" s="505"/>
      <c r="N11" s="115" t="s">
        <v>118</v>
      </c>
      <c r="O11" s="286" t="s">
        <v>203</v>
      </c>
      <c r="P11" s="286"/>
      <c r="Q11" s="497"/>
      <c r="R11" s="57"/>
      <c r="S11" s="58"/>
      <c r="T11" s="58"/>
      <c r="U11" s="58"/>
      <c r="V11" s="58"/>
      <c r="W11" s="58"/>
      <c r="X11" s="58"/>
      <c r="Y11" s="58"/>
      <c r="AA11" s="32"/>
      <c r="AB11" s="2"/>
      <c r="AC11" s="2"/>
      <c r="AD11" s="2"/>
      <c r="AE11" s="2"/>
      <c r="AH11" s="26"/>
      <c r="AJ11" s="6" t="s">
        <v>282</v>
      </c>
    </row>
    <row r="12" spans="1:43" s="6" customFormat="1" ht="15" customHeight="1">
      <c r="A12" s="25"/>
      <c r="B12" s="464" t="s">
        <v>275</v>
      </c>
      <c r="C12" s="465"/>
      <c r="D12" s="465"/>
      <c r="E12" s="465"/>
      <c r="F12" s="465"/>
      <c r="G12" s="465"/>
      <c r="H12" s="465"/>
      <c r="I12" s="465"/>
      <c r="J12" s="465"/>
      <c r="K12" s="465"/>
      <c r="L12" s="465"/>
      <c r="M12" s="465"/>
      <c r="N12" s="485"/>
      <c r="O12" s="485"/>
      <c r="P12" s="485"/>
      <c r="Q12" s="486"/>
      <c r="R12" s="2" t="s">
        <v>0</v>
      </c>
      <c r="S12" s="66" t="s">
        <v>325</v>
      </c>
      <c r="T12" s="2"/>
      <c r="U12" s="2"/>
      <c r="V12" s="2"/>
      <c r="W12" s="2"/>
      <c r="X12" s="2"/>
      <c r="AA12" s="32"/>
      <c r="AB12" s="2"/>
      <c r="AC12" s="2"/>
      <c r="AD12" s="2"/>
      <c r="AE12" s="2"/>
      <c r="AH12" s="26"/>
      <c r="AJ12" s="6" t="str">
        <f>④再エネ・証書調達!$Q$44</f>
        <v/>
      </c>
      <c r="AK12" s="6" t="s">
        <v>281</v>
      </c>
    </row>
    <row r="13" spans="1:43" s="6" customFormat="1" ht="15" customHeight="1">
      <c r="A13" s="25"/>
      <c r="B13" s="481" t="s">
        <v>208</v>
      </c>
      <c r="C13" s="136"/>
      <c r="D13" s="136"/>
      <c r="E13" s="136"/>
      <c r="F13" s="136"/>
      <c r="G13" s="136"/>
      <c r="H13" s="136"/>
      <c r="I13" s="136"/>
      <c r="J13" s="136"/>
      <c r="K13" s="136"/>
      <c r="L13" s="136"/>
      <c r="M13" s="137"/>
      <c r="N13" s="468"/>
      <c r="O13" s="468"/>
      <c r="P13" s="468"/>
      <c r="Q13" s="469"/>
      <c r="R13" s="2" t="s">
        <v>195</v>
      </c>
      <c r="S13" s="2"/>
      <c r="T13" s="2"/>
      <c r="U13" s="2"/>
      <c r="V13" s="2"/>
      <c r="W13" s="2"/>
      <c r="X13" s="2"/>
      <c r="AA13" s="32"/>
      <c r="AB13" s="2"/>
      <c r="AC13" s="2"/>
      <c r="AD13" s="2"/>
      <c r="AE13" s="2"/>
      <c r="AH13" s="26"/>
    </row>
    <row r="14" spans="1:43" s="6" customFormat="1" ht="15" customHeight="1">
      <c r="A14" s="25"/>
      <c r="B14" s="481" t="s">
        <v>211</v>
      </c>
      <c r="C14" s="136"/>
      <c r="D14" s="136"/>
      <c r="E14" s="136"/>
      <c r="F14" s="136"/>
      <c r="G14" s="136"/>
      <c r="H14" s="136"/>
      <c r="I14" s="136"/>
      <c r="J14" s="136"/>
      <c r="K14" s="136"/>
      <c r="L14" s="136"/>
      <c r="M14" s="97"/>
      <c r="N14" s="472">
        <f>ROUNDDOWN(N12/100*N13,0)</f>
        <v>0</v>
      </c>
      <c r="O14" s="472"/>
      <c r="P14" s="472"/>
      <c r="Q14" s="473"/>
      <c r="R14" s="2" t="s">
        <v>195</v>
      </c>
      <c r="S14" s="2"/>
      <c r="T14" s="2"/>
      <c r="U14" s="2"/>
      <c r="V14" s="2"/>
      <c r="W14" s="2"/>
      <c r="X14" s="2"/>
      <c r="AA14" s="32"/>
      <c r="AB14" s="2"/>
      <c r="AC14" s="2"/>
      <c r="AD14" s="2"/>
      <c r="AE14" s="2"/>
      <c r="AH14" s="26"/>
    </row>
    <row r="15" spans="1:43" s="6" customFormat="1" ht="15" customHeight="1" thickBot="1">
      <c r="A15" s="25"/>
      <c r="B15" s="265" t="s">
        <v>135</v>
      </c>
      <c r="C15" s="266"/>
      <c r="D15" s="266"/>
      <c r="E15" s="266"/>
      <c r="F15" s="266"/>
      <c r="G15" s="266"/>
      <c r="H15" s="266"/>
      <c r="I15" s="266"/>
      <c r="J15" s="266"/>
      <c r="K15" s="266"/>
      <c r="L15" s="266"/>
      <c r="M15" s="96" t="s">
        <v>197</v>
      </c>
      <c r="N15" s="495">
        <f>ROUNDDOWN(N14/1000,3)</f>
        <v>0</v>
      </c>
      <c r="O15" s="495"/>
      <c r="P15" s="495"/>
      <c r="Q15" s="496"/>
      <c r="R15" s="2" t="s">
        <v>9</v>
      </c>
      <c r="S15" s="2"/>
      <c r="T15" s="2"/>
      <c r="U15" s="2"/>
      <c r="V15" s="2"/>
      <c r="W15" s="2"/>
      <c r="X15" s="2"/>
      <c r="AA15" s="32"/>
      <c r="AB15" s="2"/>
      <c r="AC15" s="2"/>
      <c r="AD15" s="2"/>
      <c r="AE15" s="2"/>
      <c r="AH15" s="26"/>
    </row>
    <row r="16" spans="1:43" ht="8.1" customHeight="1">
      <c r="A16" s="21"/>
      <c r="C16" s="13"/>
      <c r="D16" s="13"/>
      <c r="E16" s="13"/>
      <c r="F16" s="13"/>
      <c r="G16" s="13"/>
      <c r="H16" s="13"/>
      <c r="I16" s="13"/>
      <c r="AH16" s="22"/>
    </row>
    <row r="17" spans="1:37" s="6" customFormat="1" ht="15" customHeight="1">
      <c r="A17" s="25"/>
      <c r="B17" s="49" t="s">
        <v>290</v>
      </c>
      <c r="C17" s="32"/>
      <c r="D17" s="32"/>
      <c r="E17" s="9"/>
      <c r="F17" s="32"/>
      <c r="G17" s="32"/>
      <c r="H17" s="32"/>
      <c r="I17" s="32"/>
      <c r="J17" s="7"/>
      <c r="K17" s="2"/>
      <c r="L17" s="2"/>
      <c r="M17" s="2"/>
      <c r="N17" s="2"/>
      <c r="O17" s="2"/>
      <c r="P17" s="2" t="s">
        <v>214</v>
      </c>
      <c r="AE17" s="32"/>
      <c r="AH17" s="26"/>
    </row>
    <row r="18" spans="1:37" s="6" customFormat="1" ht="15" customHeight="1">
      <c r="A18" s="25"/>
      <c r="B18" s="6" t="s">
        <v>55</v>
      </c>
      <c r="C18" s="32"/>
      <c r="D18" s="32"/>
      <c r="E18" s="9"/>
      <c r="F18" s="32"/>
      <c r="G18" s="32"/>
      <c r="H18" s="32"/>
      <c r="I18" s="32"/>
      <c r="J18" s="7"/>
      <c r="K18" s="2"/>
      <c r="L18" s="2"/>
      <c r="M18" s="2"/>
      <c r="N18" s="2"/>
      <c r="O18" s="2"/>
      <c r="P18" s="2"/>
      <c r="Q18" s="2"/>
      <c r="R18" s="2"/>
      <c r="S18" s="2"/>
      <c r="T18" s="2"/>
      <c r="U18" s="2"/>
      <c r="V18" s="2"/>
      <c r="W18" s="2"/>
      <c r="X18" s="2"/>
      <c r="Y18" s="2"/>
      <c r="Z18" s="2"/>
      <c r="AB18" s="2"/>
      <c r="AC18" s="2"/>
      <c r="AD18" s="2"/>
      <c r="AE18" s="2"/>
      <c r="AH18" s="26"/>
    </row>
    <row r="19" spans="1:37" s="6" customFormat="1" ht="15" customHeight="1">
      <c r="A19" s="25"/>
      <c r="C19" s="32"/>
      <c r="D19" s="115" t="s">
        <v>118</v>
      </c>
      <c r="E19" s="6" t="s">
        <v>130</v>
      </c>
      <c r="F19" s="2"/>
      <c r="G19" s="2"/>
      <c r="H19" s="2"/>
      <c r="I19" s="55" t="str">
        <f>IF(D19="■","□","■")</f>
        <v>■</v>
      </c>
      <c r="J19" s="6" t="s">
        <v>131</v>
      </c>
      <c r="K19" s="2"/>
      <c r="L19" s="2"/>
      <c r="M19" s="2"/>
      <c r="N19" s="2"/>
      <c r="O19" s="2"/>
      <c r="P19" s="2"/>
      <c r="Q19" s="2"/>
      <c r="R19" s="2"/>
      <c r="S19" s="2"/>
      <c r="T19" s="2"/>
      <c r="U19" s="2"/>
      <c r="V19" s="2"/>
      <c r="W19" s="2"/>
      <c r="X19" s="2"/>
      <c r="Y19" s="2"/>
      <c r="Z19" s="2"/>
      <c r="AB19" s="2"/>
      <c r="AC19" s="2"/>
      <c r="AD19" s="2"/>
      <c r="AE19" s="2"/>
      <c r="AH19" s="26"/>
    </row>
    <row r="20" spans="1:37" s="6" customFormat="1" ht="15" customHeight="1" thickBot="1">
      <c r="A20" s="25"/>
      <c r="B20" s="6" t="s">
        <v>56</v>
      </c>
      <c r="C20" s="32"/>
      <c r="D20" s="32"/>
      <c r="E20" s="9"/>
      <c r="F20" s="32"/>
      <c r="G20" s="32"/>
      <c r="H20" s="32"/>
      <c r="I20" s="32"/>
      <c r="J20" s="7"/>
      <c r="K20" s="2"/>
      <c r="L20" s="2"/>
      <c r="M20" s="2"/>
      <c r="N20" s="2"/>
      <c r="O20" s="2"/>
      <c r="P20" s="2"/>
      <c r="Q20" s="2"/>
      <c r="R20" s="2"/>
      <c r="S20" s="2"/>
      <c r="T20" s="2"/>
      <c r="U20" s="2"/>
      <c r="V20" s="2"/>
      <c r="W20" s="2"/>
      <c r="X20" s="2"/>
      <c r="Y20" s="2"/>
      <c r="Z20" s="2"/>
      <c r="AB20" s="2"/>
      <c r="AC20" s="2"/>
      <c r="AD20" s="2"/>
      <c r="AE20" s="2"/>
      <c r="AH20" s="26"/>
    </row>
    <row r="21" spans="1:37" s="6" customFormat="1" ht="15" customHeight="1">
      <c r="A21" s="25"/>
      <c r="B21" s="320" t="s">
        <v>138</v>
      </c>
      <c r="C21" s="321"/>
      <c r="D21" s="321"/>
      <c r="E21" s="321"/>
      <c r="F21" s="321"/>
      <c r="G21" s="321"/>
      <c r="H21" s="321"/>
      <c r="I21" s="321"/>
      <c r="J21" s="321"/>
      <c r="K21" s="321"/>
      <c r="L21" s="321"/>
      <c r="M21" s="321"/>
      <c r="N21" s="321"/>
      <c r="O21" s="321"/>
      <c r="P21" s="321"/>
      <c r="Q21" s="321"/>
      <c r="R21" s="321" t="s">
        <v>139</v>
      </c>
      <c r="S21" s="321"/>
      <c r="T21" s="321"/>
      <c r="U21" s="321"/>
      <c r="V21" s="321"/>
      <c r="W21" s="321"/>
      <c r="X21" s="321" t="s">
        <v>133</v>
      </c>
      <c r="Y21" s="321"/>
      <c r="Z21" s="321"/>
      <c r="AA21" s="321"/>
      <c r="AB21" s="321" t="s">
        <v>140</v>
      </c>
      <c r="AC21" s="321"/>
      <c r="AD21" s="321"/>
      <c r="AE21" s="321"/>
      <c r="AF21" s="494"/>
      <c r="AH21" s="26"/>
    </row>
    <row r="22" spans="1:37" s="6" customFormat="1" ht="15" customHeight="1">
      <c r="A22" s="25"/>
      <c r="B22" s="331" t="s">
        <v>6</v>
      </c>
      <c r="C22" s="244"/>
      <c r="D22" s="498"/>
      <c r="E22" s="498"/>
      <c r="F22" s="498"/>
      <c r="G22" s="498"/>
      <c r="H22" s="498"/>
      <c r="I22" s="498"/>
      <c r="J22" s="498"/>
      <c r="K22" s="244" t="s">
        <v>44</v>
      </c>
      <c r="L22" s="244"/>
      <c r="M22" s="498"/>
      <c r="N22" s="498"/>
      <c r="O22" s="498"/>
      <c r="P22" s="498"/>
      <c r="Q22" s="498"/>
      <c r="R22" s="498"/>
      <c r="S22" s="498"/>
      <c r="T22" s="498"/>
      <c r="U22" s="498"/>
      <c r="V22" s="498"/>
      <c r="W22" s="498"/>
      <c r="X22" s="114" t="s">
        <v>118</v>
      </c>
      <c r="Y22" s="137" t="s">
        <v>141</v>
      </c>
      <c r="Z22" s="465"/>
      <c r="AA22" s="465"/>
      <c r="AB22" s="468"/>
      <c r="AC22" s="468"/>
      <c r="AD22" s="468"/>
      <c r="AE22" s="468"/>
      <c r="AF22" s="469"/>
      <c r="AG22" s="6" t="s">
        <v>10</v>
      </c>
      <c r="AH22" s="26"/>
    </row>
    <row r="23" spans="1:37" s="6" customFormat="1" ht="15" customHeight="1" thickBot="1">
      <c r="A23" s="25"/>
      <c r="B23" s="362" t="s">
        <v>6</v>
      </c>
      <c r="C23" s="363"/>
      <c r="D23" s="500"/>
      <c r="E23" s="500"/>
      <c r="F23" s="500"/>
      <c r="G23" s="500"/>
      <c r="H23" s="500"/>
      <c r="I23" s="500"/>
      <c r="J23" s="500"/>
      <c r="K23" s="363" t="s">
        <v>44</v>
      </c>
      <c r="L23" s="363"/>
      <c r="M23" s="500"/>
      <c r="N23" s="500"/>
      <c r="O23" s="500"/>
      <c r="P23" s="500"/>
      <c r="Q23" s="500"/>
      <c r="R23" s="498"/>
      <c r="S23" s="498"/>
      <c r="T23" s="498"/>
      <c r="U23" s="498"/>
      <c r="V23" s="498"/>
      <c r="W23" s="498"/>
      <c r="X23" s="114" t="s">
        <v>118</v>
      </c>
      <c r="Y23" s="137" t="s">
        <v>141</v>
      </c>
      <c r="Z23" s="465"/>
      <c r="AA23" s="465"/>
      <c r="AB23" s="468"/>
      <c r="AC23" s="468"/>
      <c r="AD23" s="468"/>
      <c r="AE23" s="468"/>
      <c r="AF23" s="469"/>
      <c r="AG23" s="6" t="s">
        <v>10</v>
      </c>
      <c r="AH23" s="26"/>
    </row>
    <row r="24" spans="1:37" s="6" customFormat="1" ht="15" customHeight="1">
      <c r="A24" s="25"/>
      <c r="C24" s="32"/>
      <c r="D24" s="32"/>
      <c r="E24" s="9"/>
      <c r="F24" s="32"/>
      <c r="G24" s="32"/>
      <c r="H24" s="32"/>
      <c r="I24" s="32"/>
      <c r="J24" s="7"/>
      <c r="K24" s="2"/>
      <c r="L24" s="2"/>
      <c r="M24" s="2"/>
      <c r="N24" s="2"/>
      <c r="O24" s="2"/>
      <c r="P24" s="2"/>
      <c r="Q24" s="2"/>
      <c r="R24" s="491" t="s">
        <v>26</v>
      </c>
      <c r="S24" s="440"/>
      <c r="T24" s="440"/>
      <c r="U24" s="440"/>
      <c r="V24" s="440"/>
      <c r="W24" s="440"/>
      <c r="X24" s="440"/>
      <c r="Y24" s="440"/>
      <c r="Z24" s="440"/>
      <c r="AA24" s="93"/>
      <c r="AB24" s="492">
        <f>SUM(AB22:AF23)</f>
        <v>0</v>
      </c>
      <c r="AC24" s="492"/>
      <c r="AD24" s="492"/>
      <c r="AE24" s="492"/>
      <c r="AF24" s="493"/>
      <c r="AG24" s="6" t="s">
        <v>10</v>
      </c>
      <c r="AH24" s="26"/>
    </row>
    <row r="25" spans="1:37" s="6" customFormat="1" ht="15" customHeight="1" thickBot="1">
      <c r="A25" s="25"/>
      <c r="C25" s="32"/>
      <c r="D25" s="2"/>
      <c r="E25" s="32"/>
      <c r="F25" s="32"/>
      <c r="G25" s="32"/>
      <c r="H25" s="32"/>
      <c r="I25" s="32"/>
      <c r="J25" s="7"/>
      <c r="K25" s="2"/>
      <c r="L25" s="2"/>
      <c r="M25" s="32"/>
      <c r="N25" s="2"/>
      <c r="O25" s="2"/>
      <c r="P25" s="2"/>
      <c r="Q25" s="2"/>
      <c r="R25" s="265" t="s">
        <v>135</v>
      </c>
      <c r="S25" s="266"/>
      <c r="T25" s="266"/>
      <c r="U25" s="266"/>
      <c r="V25" s="266"/>
      <c r="W25" s="266"/>
      <c r="X25" s="266"/>
      <c r="Y25" s="266"/>
      <c r="Z25" s="266"/>
      <c r="AA25" s="96" t="s">
        <v>18</v>
      </c>
      <c r="AB25" s="495">
        <f>ROUNDDOWN(AB24/1000,3)</f>
        <v>0</v>
      </c>
      <c r="AC25" s="495"/>
      <c r="AD25" s="495"/>
      <c r="AE25" s="495"/>
      <c r="AF25" s="496"/>
      <c r="AG25" s="6" t="s">
        <v>9</v>
      </c>
      <c r="AH25" s="26"/>
    </row>
    <row r="26" spans="1:37" ht="8.1" customHeight="1">
      <c r="A26" s="21"/>
      <c r="C26" s="13"/>
      <c r="D26" s="13"/>
      <c r="E26" s="13"/>
      <c r="F26" s="13"/>
      <c r="G26" s="13"/>
      <c r="H26" s="13"/>
      <c r="I26" s="13"/>
      <c r="AH26" s="22"/>
    </row>
    <row r="27" spans="1:37" s="6" customFormat="1" ht="15" customHeight="1" thickBot="1">
      <c r="A27" s="25"/>
      <c r="B27" s="49" t="s">
        <v>358</v>
      </c>
      <c r="C27" s="32"/>
      <c r="D27" s="32"/>
      <c r="E27" s="9"/>
      <c r="F27" s="32"/>
      <c r="G27" s="32"/>
      <c r="H27" s="32"/>
      <c r="I27" s="32"/>
      <c r="J27" s="7"/>
      <c r="K27" s="2"/>
      <c r="L27" s="2"/>
      <c r="M27" s="2"/>
      <c r="N27" s="2"/>
      <c r="O27" s="2"/>
      <c r="P27" s="2"/>
      <c r="AE27" s="32"/>
      <c r="AH27" s="26"/>
    </row>
    <row r="28" spans="1:37" s="6" customFormat="1" ht="15" customHeight="1">
      <c r="A28" s="25"/>
      <c r="B28" s="489" t="s">
        <v>359</v>
      </c>
      <c r="C28" s="490"/>
      <c r="D28" s="490"/>
      <c r="E28" s="490"/>
      <c r="F28" s="490"/>
      <c r="G28" s="490"/>
      <c r="H28" s="94" t="s">
        <v>360</v>
      </c>
      <c r="I28" s="94" t="s">
        <v>361</v>
      </c>
      <c r="J28" s="94" t="s">
        <v>362</v>
      </c>
      <c r="K28" s="368">
        <f>SUM(N15,AB25)</f>
        <v>0</v>
      </c>
      <c r="L28" s="368"/>
      <c r="M28" s="368"/>
      <c r="N28" s="368"/>
      <c r="O28" s="369"/>
      <c r="P28" s="2" t="s">
        <v>9</v>
      </c>
      <c r="Q28" s="2"/>
      <c r="R28" s="2"/>
      <c r="S28" s="2"/>
      <c r="T28" s="2"/>
      <c r="U28" s="2"/>
      <c r="V28" s="2"/>
      <c r="W28" s="2"/>
      <c r="X28" s="2"/>
      <c r="Y28" s="2"/>
      <c r="Z28" s="2"/>
      <c r="AB28" s="2"/>
      <c r="AC28" s="2"/>
      <c r="AD28" s="2"/>
      <c r="AE28" s="2"/>
      <c r="AH28" s="26"/>
    </row>
    <row r="29" spans="1:37" s="6" customFormat="1" ht="15" customHeight="1">
      <c r="A29" s="25"/>
      <c r="B29" s="464" t="s">
        <v>112</v>
      </c>
      <c r="C29" s="465"/>
      <c r="D29" s="465"/>
      <c r="E29" s="465"/>
      <c r="F29" s="465"/>
      <c r="G29" s="465"/>
      <c r="H29" s="465"/>
      <c r="I29" s="465"/>
      <c r="J29" s="465"/>
      <c r="K29" s="370" t="str">
        <f>IF(④再エネ・証書調達!H19="-",①設置基準量算定!AB31,④再エネ・証書調達!H18)</f>
        <v/>
      </c>
      <c r="L29" s="370"/>
      <c r="M29" s="370"/>
      <c r="N29" s="370"/>
      <c r="O29" s="371"/>
      <c r="P29" s="2" t="s">
        <v>9</v>
      </c>
      <c r="Q29" s="2"/>
      <c r="R29" s="2"/>
      <c r="S29" s="2"/>
      <c r="T29" s="2"/>
      <c r="U29" s="2"/>
      <c r="V29" s="2"/>
      <c r="W29" s="2"/>
      <c r="X29" s="2"/>
      <c r="Y29" s="2"/>
      <c r="Z29" s="2"/>
      <c r="AB29" s="2"/>
      <c r="AC29" s="2"/>
      <c r="AD29" s="2"/>
      <c r="AE29" s="2"/>
      <c r="AH29" s="26"/>
      <c r="AJ29" s="6" t="s">
        <v>369</v>
      </c>
    </row>
    <row r="30" spans="1:37" s="6" customFormat="1" ht="15" customHeight="1" thickBot="1">
      <c r="A30" s="25"/>
      <c r="B30" s="458" t="s">
        <v>342</v>
      </c>
      <c r="C30" s="459"/>
      <c r="D30" s="459"/>
      <c r="E30" s="459"/>
      <c r="F30" s="459"/>
      <c r="G30" s="459"/>
      <c r="H30" s="459"/>
      <c r="I30" s="459"/>
      <c r="J30" s="459"/>
      <c r="K30" s="364" t="str">
        <f>IFERROR(ROUNDDOWN((K28/K29)*100,1),"")</f>
        <v/>
      </c>
      <c r="L30" s="364"/>
      <c r="M30" s="364"/>
      <c r="N30" s="364"/>
      <c r="O30" s="365"/>
      <c r="P30" s="2" t="s">
        <v>0</v>
      </c>
      <c r="Q30" s="2"/>
      <c r="R30" s="2"/>
      <c r="S30" s="2"/>
      <c r="T30" s="2"/>
      <c r="U30" s="2"/>
      <c r="V30" s="2"/>
      <c r="W30" s="2"/>
      <c r="X30" s="2"/>
      <c r="Y30" s="2"/>
      <c r="Z30" s="2"/>
      <c r="AB30" s="2"/>
      <c r="AC30" s="2"/>
      <c r="AD30" s="2"/>
      <c r="AE30" s="2"/>
      <c r="AH30" s="26"/>
      <c r="AJ30" s="95">
        <f>SUM(K30,②オンサイト設置!L42,③オフサイト設置!L35)</f>
        <v>0</v>
      </c>
      <c r="AK30" s="89" t="s">
        <v>366</v>
      </c>
    </row>
    <row r="31" spans="1:37" ht="15" customHeight="1">
      <c r="A31" s="85"/>
      <c r="B31" s="36"/>
      <c r="R31" s="2"/>
      <c r="S31" s="2"/>
      <c r="T31" s="2"/>
      <c r="U31" s="2"/>
      <c r="V31" s="2"/>
      <c r="W31" s="2"/>
      <c r="X31" s="2"/>
      <c r="Y31" s="2"/>
      <c r="Z31" s="2"/>
      <c r="AA31" s="6"/>
      <c r="AB31" s="2"/>
      <c r="AC31" s="2"/>
      <c r="AD31" s="2"/>
      <c r="AE31" s="2"/>
      <c r="AF31" s="6"/>
      <c r="AH31" s="22"/>
    </row>
    <row r="32" spans="1:37" ht="8.1" customHeight="1">
      <c r="A32" s="23"/>
      <c r="B32" s="14"/>
      <c r="C32" s="1"/>
      <c r="D32" s="1"/>
      <c r="E32" s="1"/>
      <c r="F32" s="1"/>
      <c r="G32" s="1"/>
      <c r="H32" s="1"/>
      <c r="I32" s="1"/>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24"/>
    </row>
    <row r="33" spans="1:10">
      <c r="A33" s="78" t="s">
        <v>316</v>
      </c>
      <c r="B33" s="36"/>
      <c r="C33" s="15"/>
      <c r="D33" s="10"/>
      <c r="E33" s="10"/>
      <c r="F33" s="10"/>
      <c r="G33" s="10"/>
      <c r="H33" s="10"/>
      <c r="I33" s="10"/>
      <c r="J33" s="10"/>
    </row>
    <row r="34" spans="1:10">
      <c r="A34" s="78" t="s">
        <v>304</v>
      </c>
      <c r="B34" s="36"/>
      <c r="C34" s="15"/>
      <c r="D34" s="10"/>
      <c r="E34" s="10"/>
      <c r="F34" s="10"/>
      <c r="G34" s="10"/>
      <c r="H34" s="10"/>
      <c r="I34" s="10"/>
      <c r="J34" s="10"/>
    </row>
    <row r="35" spans="1:10">
      <c r="A35" s="78" t="s">
        <v>305</v>
      </c>
      <c r="B35" s="36"/>
      <c r="C35" s="15"/>
      <c r="D35" s="10"/>
      <c r="E35" s="10"/>
      <c r="F35" s="10"/>
      <c r="G35" s="10"/>
      <c r="H35" s="10"/>
      <c r="I35" s="10"/>
      <c r="J35" s="10"/>
    </row>
    <row r="36" spans="1:10">
      <c r="A36" s="78" t="s">
        <v>303</v>
      </c>
      <c r="B36" s="36"/>
    </row>
    <row r="37" spans="1:10">
      <c r="A37" s="78" t="s">
        <v>317</v>
      </c>
      <c r="B37" s="36"/>
    </row>
    <row r="38" spans="1:10">
      <c r="A38" s="35"/>
      <c r="B38" s="36"/>
    </row>
    <row r="39" spans="1:10">
      <c r="A39" s="35"/>
      <c r="B39" s="36"/>
    </row>
    <row r="40" spans="1:10">
      <c r="A40" s="35"/>
      <c r="B40" s="36"/>
    </row>
    <row r="41" spans="1:10">
      <c r="A41" s="35"/>
      <c r="B41" s="36"/>
    </row>
    <row r="42" spans="1:10">
      <c r="A42" s="35"/>
      <c r="B42" s="36"/>
    </row>
    <row r="43" spans="1:10">
      <c r="A43" s="35"/>
      <c r="B43" s="36"/>
    </row>
    <row r="44" spans="1:10">
      <c r="A44" s="35"/>
      <c r="B44" s="36"/>
    </row>
    <row r="45" spans="1:10">
      <c r="A45" s="35"/>
      <c r="B45" s="36"/>
    </row>
  </sheetData>
  <sheetProtection password="C290" sheet="1" objects="1" scenarios="1"/>
  <mergeCells count="48">
    <mergeCell ref="R25:Z25"/>
    <mergeCell ref="B13:M13"/>
    <mergeCell ref="O10:Q10"/>
    <mergeCell ref="B8:M8"/>
    <mergeCell ref="B9:M9"/>
    <mergeCell ref="N8:Y8"/>
    <mergeCell ref="T10:Y10"/>
    <mergeCell ref="N12:Q12"/>
    <mergeCell ref="B10:M10"/>
    <mergeCell ref="B11:M11"/>
    <mergeCell ref="B12:M12"/>
    <mergeCell ref="AB25:AF25"/>
    <mergeCell ref="N9:Y9"/>
    <mergeCell ref="D22:J22"/>
    <mergeCell ref="Y22:AA22"/>
    <mergeCell ref="AB22:AF22"/>
    <mergeCell ref="AB23:AF23"/>
    <mergeCell ref="K22:L22"/>
    <mergeCell ref="M22:Q22"/>
    <mergeCell ref="R22:W22"/>
    <mergeCell ref="D23:J23"/>
    <mergeCell ref="K23:L23"/>
    <mergeCell ref="M23:Q23"/>
    <mergeCell ref="R23:W23"/>
    <mergeCell ref="Y23:AA23"/>
    <mergeCell ref="R21:W21"/>
    <mergeCell ref="B15:L15"/>
    <mergeCell ref="A1:AH1"/>
    <mergeCell ref="R24:Z24"/>
    <mergeCell ref="AB24:AF24"/>
    <mergeCell ref="B23:C23"/>
    <mergeCell ref="B22:C22"/>
    <mergeCell ref="X21:AA21"/>
    <mergeCell ref="AB21:AF21"/>
    <mergeCell ref="B21:Q21"/>
    <mergeCell ref="N14:Q14"/>
    <mergeCell ref="N15:Q15"/>
    <mergeCell ref="A2:AH2"/>
    <mergeCell ref="A3:AH3"/>
    <mergeCell ref="B14:L14"/>
    <mergeCell ref="O11:Q11"/>
    <mergeCell ref="N13:Q13"/>
    <mergeCell ref="K28:O28"/>
    <mergeCell ref="B29:J29"/>
    <mergeCell ref="K29:O29"/>
    <mergeCell ref="B30:J30"/>
    <mergeCell ref="K30:O30"/>
    <mergeCell ref="B28:G28"/>
  </mergeCells>
  <phoneticPr fontId="1"/>
  <conditionalFormatting sqref="N12:Q12">
    <cfRule type="cellIs" dxfId="2" priority="1" operator="greaterThan">
      <formula>100</formula>
    </cfRule>
  </conditionalFormatting>
  <dataValidations count="3">
    <dataValidation type="list" allowBlank="1" showInputMessage="1" showErrorMessage="1" sqref="X22:X23 N10:N11 S10 D6 D19" xr:uid="{00000000-0002-0000-0600-000000000000}">
      <formula1>"■,□"</formula1>
    </dataValidation>
    <dataValidation type="list" allowBlank="1" showInputMessage="1" showErrorMessage="1" sqref="M22:Q23" xr:uid="{00000000-0002-0000-0600-000001000000}">
      <formula1>"小売電気事業者,発電事業者,JEPX等"</formula1>
    </dataValidation>
    <dataValidation type="custom" allowBlank="1" showInputMessage="1" showErrorMessage="1" errorTitle="再エネ割合の不足" error="必要な再エネ割合以上となるメニューから調達してください。" sqref="N12:Q12" xr:uid="{00000000-0002-0000-0600-000002000000}">
      <formula1>(N12&gt;=AJ12)</formula1>
    </dataValidation>
  </dataValidations>
  <printOptions horizontalCentered="1"/>
  <pageMargins left="0.35433070866141736" right="0.35433070866141736" top="0.55118110236220474" bottom="0.55118110236220474" header="0" footer="0"/>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5FFE5"/>
  </sheetPr>
  <dimension ref="A1:AQ43"/>
  <sheetViews>
    <sheetView view="pageBreakPreview" zoomScale="70" zoomScaleNormal="85" zoomScaleSheetLayoutView="70" workbookViewId="0">
      <selection activeCell="AB23" sqref="AB23:AF23"/>
    </sheetView>
  </sheetViews>
  <sheetFormatPr defaultColWidth="2.59765625" defaultRowHeight="12"/>
  <cols>
    <col min="1" max="1" width="1.59765625" style="4" customWidth="1"/>
    <col min="2" max="33" width="2.59765625" style="4"/>
    <col min="34" max="34" width="1.59765625" style="4" customWidth="1"/>
    <col min="35" max="35" width="2.59765625" style="4"/>
    <col min="36" max="36" width="10.59765625" style="4" customWidth="1"/>
    <col min="37" max="16384" width="2.59765625" style="4"/>
  </cols>
  <sheetData>
    <row r="1" spans="1:43" ht="12" customHeight="1">
      <c r="A1" s="171" t="s">
        <v>256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row>
    <row r="2" spans="1:43" ht="20.25" customHeight="1">
      <c r="A2" s="294" t="s">
        <v>143</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6"/>
    </row>
    <row r="3" spans="1:43" ht="15" customHeight="1">
      <c r="A3" s="282"/>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4"/>
    </row>
    <row r="4" spans="1:43" s="6" customFormat="1" ht="15" customHeight="1">
      <c r="A4" s="25"/>
      <c r="B4" s="49" t="s">
        <v>363</v>
      </c>
      <c r="C4" s="32"/>
      <c r="D4" s="2"/>
      <c r="E4" s="32"/>
      <c r="F4" s="32"/>
      <c r="G4" s="32"/>
      <c r="H4" s="32"/>
      <c r="I4" s="32"/>
      <c r="J4" s="7"/>
      <c r="K4" s="2"/>
      <c r="L4" s="2"/>
      <c r="M4" s="2"/>
      <c r="N4" s="2"/>
      <c r="O4" s="2"/>
      <c r="P4" s="2"/>
      <c r="Q4" s="2"/>
      <c r="R4" s="2"/>
      <c r="S4" s="2"/>
      <c r="T4" s="2"/>
      <c r="U4" s="2"/>
      <c r="V4" s="2"/>
      <c r="W4" s="2"/>
      <c r="X4" s="2"/>
      <c r="Y4" s="2"/>
      <c r="Z4" s="2"/>
      <c r="AB4" s="2"/>
      <c r="AC4" s="2"/>
      <c r="AD4" s="2"/>
      <c r="AE4" s="2"/>
      <c r="AH4" s="26"/>
    </row>
    <row r="5" spans="1:43" s="6" customFormat="1" ht="15" customHeight="1">
      <c r="A5" s="25"/>
      <c r="B5" s="6" t="s">
        <v>57</v>
      </c>
      <c r="C5" s="32"/>
      <c r="D5" s="2"/>
      <c r="E5" s="32"/>
      <c r="F5" s="32"/>
      <c r="G5" s="32"/>
      <c r="H5" s="32"/>
      <c r="I5" s="32"/>
      <c r="J5" s="7"/>
      <c r="K5" s="2"/>
      <c r="L5" s="2"/>
      <c r="M5" s="2"/>
      <c r="N5" s="2"/>
      <c r="O5" s="2"/>
      <c r="P5" s="2"/>
      <c r="Q5" s="32"/>
      <c r="S5" s="2"/>
      <c r="T5" s="2"/>
      <c r="U5" s="2"/>
      <c r="V5" s="32"/>
      <c r="X5" s="2"/>
      <c r="Y5" s="2"/>
      <c r="Z5" s="2"/>
      <c r="AB5" s="2"/>
      <c r="AC5" s="2"/>
      <c r="AD5" s="2"/>
      <c r="AE5" s="2"/>
      <c r="AH5" s="26"/>
    </row>
    <row r="6" spans="1:43" s="6" customFormat="1" ht="15" customHeight="1">
      <c r="A6" s="25"/>
      <c r="C6" s="32"/>
      <c r="D6" s="115" t="s">
        <v>118</v>
      </c>
      <c r="E6" s="6" t="s">
        <v>144</v>
      </c>
      <c r="F6" s="2"/>
      <c r="G6" s="2"/>
      <c r="H6" s="2"/>
      <c r="I6" s="32"/>
      <c r="K6" s="2"/>
      <c r="L6" s="2"/>
      <c r="M6" s="2"/>
      <c r="N6" s="2"/>
      <c r="O6" s="2"/>
      <c r="P6" s="2"/>
      <c r="Q6" s="32"/>
      <c r="S6" s="2"/>
      <c r="T6" s="2"/>
      <c r="U6" s="2"/>
      <c r="V6" s="32"/>
      <c r="X6" s="2"/>
      <c r="Y6" s="2"/>
      <c r="Z6" s="2"/>
      <c r="AB6" s="2"/>
      <c r="AC6" s="2"/>
      <c r="AD6" s="2"/>
      <c r="AE6" s="2"/>
      <c r="AH6" s="26"/>
    </row>
    <row r="7" spans="1:43" s="6" customFormat="1" ht="15" customHeight="1">
      <c r="A7" s="25"/>
      <c r="C7" s="32"/>
      <c r="D7" s="115" t="s">
        <v>118</v>
      </c>
      <c r="E7" s="6" t="s">
        <v>145</v>
      </c>
      <c r="F7" s="2"/>
      <c r="G7" s="2"/>
      <c r="H7" s="2"/>
      <c r="I7" s="32"/>
      <c r="K7" s="2"/>
      <c r="L7" s="2"/>
      <c r="M7" s="2"/>
      <c r="N7" s="2"/>
      <c r="O7" s="2"/>
      <c r="P7" s="2"/>
      <c r="Q7" s="32"/>
      <c r="S7" s="2"/>
      <c r="T7" s="2"/>
      <c r="U7" s="2"/>
      <c r="V7" s="32"/>
      <c r="X7" s="2"/>
      <c r="Y7" s="2"/>
      <c r="Z7" s="2"/>
      <c r="AB7" s="2"/>
      <c r="AC7" s="2"/>
      <c r="AD7" s="2"/>
      <c r="AE7" s="2"/>
      <c r="AH7" s="26"/>
    </row>
    <row r="8" spans="1:43" s="6" customFormat="1" ht="15" customHeight="1">
      <c r="A8" s="25"/>
      <c r="C8" s="32"/>
      <c r="D8" s="115" t="s">
        <v>118</v>
      </c>
      <c r="E8" s="6" t="s">
        <v>146</v>
      </c>
      <c r="F8" s="2"/>
      <c r="G8" s="2"/>
      <c r="H8" s="2"/>
      <c r="I8" s="32"/>
      <c r="K8" s="2"/>
      <c r="L8" s="2"/>
      <c r="M8" s="2"/>
      <c r="N8" s="2"/>
      <c r="O8" s="2"/>
      <c r="P8" s="2"/>
      <c r="Q8" s="32"/>
      <c r="S8" s="2"/>
      <c r="T8" s="2"/>
      <c r="U8" s="2"/>
      <c r="V8" s="32"/>
      <c r="X8" s="2"/>
      <c r="Y8" s="2"/>
      <c r="Z8" s="2"/>
      <c r="AB8" s="2"/>
      <c r="AC8" s="2"/>
      <c r="AD8" s="2"/>
      <c r="AE8" s="2"/>
      <c r="AH8" s="26"/>
    </row>
    <row r="9" spans="1:43" s="6" customFormat="1" ht="15" customHeight="1">
      <c r="A9" s="25"/>
      <c r="C9" s="32"/>
      <c r="D9" s="115" t="s">
        <v>118</v>
      </c>
      <c r="E9" s="6" t="s">
        <v>147</v>
      </c>
      <c r="F9" s="2"/>
      <c r="G9" s="2"/>
      <c r="H9" s="2"/>
      <c r="I9" s="32"/>
      <c r="K9" s="2"/>
      <c r="L9" s="2"/>
      <c r="M9" s="2"/>
      <c r="N9" s="2"/>
      <c r="O9" s="2"/>
      <c r="P9" s="2"/>
      <c r="Q9" s="32"/>
      <c r="S9" s="2"/>
      <c r="T9" s="2"/>
      <c r="U9" s="2"/>
      <c r="V9" s="32"/>
      <c r="X9" s="2"/>
      <c r="Y9" s="2"/>
      <c r="Z9" s="2"/>
      <c r="AB9" s="2"/>
      <c r="AC9" s="2"/>
      <c r="AD9" s="2"/>
      <c r="AE9" s="2"/>
      <c r="AH9" s="26"/>
    </row>
    <row r="10" spans="1:43" s="6" customFormat="1" ht="15" customHeight="1" thickBot="1">
      <c r="A10" s="25"/>
      <c r="B10" s="6" t="s">
        <v>320</v>
      </c>
      <c r="C10" s="32"/>
      <c r="D10" s="32"/>
      <c r="E10" s="9"/>
      <c r="F10" s="32"/>
      <c r="G10" s="32"/>
      <c r="H10" s="32"/>
      <c r="I10" s="32"/>
      <c r="J10" s="7"/>
      <c r="K10" s="2"/>
      <c r="L10" s="2"/>
      <c r="M10" s="2"/>
      <c r="N10" s="2"/>
      <c r="O10" s="2"/>
      <c r="P10" s="2"/>
      <c r="Q10" s="2"/>
      <c r="R10" s="2"/>
      <c r="S10" s="2"/>
      <c r="T10" s="2"/>
      <c r="U10" s="2"/>
      <c r="V10" s="2"/>
      <c r="W10" s="2"/>
      <c r="X10" s="2"/>
      <c r="Y10" s="2"/>
      <c r="Z10" s="2"/>
      <c r="AB10" s="2"/>
      <c r="AC10" s="2"/>
      <c r="AD10" s="2"/>
      <c r="AE10" s="2"/>
      <c r="AH10" s="26"/>
      <c r="AQ10" s="53"/>
    </row>
    <row r="11" spans="1:43" s="6" customFormat="1" ht="15" customHeight="1">
      <c r="A11" s="25"/>
      <c r="B11" s="462" t="s">
        <v>446</v>
      </c>
      <c r="C11" s="463"/>
      <c r="D11" s="463"/>
      <c r="E11" s="463"/>
      <c r="F11" s="463"/>
      <c r="G11" s="463"/>
      <c r="H11" s="463"/>
      <c r="I11" s="463"/>
      <c r="J11" s="463"/>
      <c r="K11" s="463"/>
      <c r="L11" s="463"/>
      <c r="M11" s="463"/>
      <c r="N11" s="501"/>
      <c r="O11" s="501"/>
      <c r="P11" s="501"/>
      <c r="Q11" s="501"/>
      <c r="R11" s="501"/>
      <c r="S11" s="501"/>
      <c r="T11" s="501"/>
      <c r="U11" s="501"/>
      <c r="V11" s="501"/>
      <c r="W11" s="501"/>
      <c r="X11" s="501"/>
      <c r="Y11" s="502"/>
      <c r="AA11" s="32"/>
      <c r="AB11" s="2"/>
      <c r="AC11" s="2"/>
      <c r="AD11" s="2"/>
      <c r="AE11" s="2"/>
      <c r="AH11" s="26"/>
    </row>
    <row r="12" spans="1:43" s="6" customFormat="1" ht="15" customHeight="1">
      <c r="A12" s="25"/>
      <c r="B12" s="464" t="s">
        <v>42</v>
      </c>
      <c r="C12" s="465"/>
      <c r="D12" s="465"/>
      <c r="E12" s="465"/>
      <c r="F12" s="465"/>
      <c r="G12" s="465"/>
      <c r="H12" s="465"/>
      <c r="I12" s="465"/>
      <c r="J12" s="465"/>
      <c r="K12" s="465"/>
      <c r="L12" s="465"/>
      <c r="M12" s="465"/>
      <c r="N12" s="498"/>
      <c r="O12" s="498"/>
      <c r="P12" s="498"/>
      <c r="Q12" s="498"/>
      <c r="R12" s="498"/>
      <c r="S12" s="498"/>
      <c r="T12" s="498"/>
      <c r="U12" s="498"/>
      <c r="V12" s="498"/>
      <c r="W12" s="498"/>
      <c r="X12" s="498"/>
      <c r="Y12" s="499"/>
      <c r="AA12" s="32"/>
      <c r="AB12" s="2"/>
      <c r="AC12" s="2"/>
      <c r="AD12" s="2"/>
      <c r="AE12" s="2"/>
      <c r="AH12" s="26"/>
    </row>
    <row r="13" spans="1:43" s="6" customFormat="1" ht="15" customHeight="1" thickBot="1">
      <c r="A13" s="25"/>
      <c r="B13" s="464" t="s">
        <v>43</v>
      </c>
      <c r="C13" s="465"/>
      <c r="D13" s="465"/>
      <c r="E13" s="465"/>
      <c r="F13" s="465"/>
      <c r="G13" s="465"/>
      <c r="H13" s="465"/>
      <c r="I13" s="465"/>
      <c r="J13" s="465"/>
      <c r="K13" s="465"/>
      <c r="L13" s="465"/>
      <c r="M13" s="465"/>
      <c r="N13" s="115" t="s">
        <v>118</v>
      </c>
      <c r="O13" s="286" t="s">
        <v>136</v>
      </c>
      <c r="P13" s="286"/>
      <c r="Q13" s="286"/>
      <c r="R13" s="56"/>
      <c r="S13" s="116" t="s">
        <v>118</v>
      </c>
      <c r="T13" s="139" t="s">
        <v>137</v>
      </c>
      <c r="U13" s="139"/>
      <c r="V13" s="139"/>
      <c r="W13" s="139"/>
      <c r="X13" s="139"/>
      <c r="Y13" s="503"/>
      <c r="AA13" s="32"/>
      <c r="AB13" s="2"/>
      <c r="AC13" s="2"/>
      <c r="AD13" s="2"/>
      <c r="AE13" s="2"/>
      <c r="AH13" s="26"/>
    </row>
    <row r="14" spans="1:43" s="6" customFormat="1" ht="15" customHeight="1">
      <c r="A14" s="25"/>
      <c r="B14" s="504" t="s">
        <v>133</v>
      </c>
      <c r="C14" s="505"/>
      <c r="D14" s="505"/>
      <c r="E14" s="505"/>
      <c r="F14" s="505"/>
      <c r="G14" s="505"/>
      <c r="H14" s="505"/>
      <c r="I14" s="505"/>
      <c r="J14" s="505"/>
      <c r="K14" s="505"/>
      <c r="L14" s="505"/>
      <c r="M14" s="505"/>
      <c r="N14" s="117" t="s">
        <v>118</v>
      </c>
      <c r="O14" s="440" t="s">
        <v>203</v>
      </c>
      <c r="P14" s="440"/>
      <c r="Q14" s="506"/>
      <c r="R14" s="57"/>
      <c r="S14" s="58"/>
      <c r="T14" s="58"/>
      <c r="U14" s="58"/>
      <c r="V14" s="58"/>
      <c r="W14" s="58"/>
      <c r="X14" s="58"/>
      <c r="Y14" s="58"/>
      <c r="AA14" s="32"/>
      <c r="AB14" s="2"/>
      <c r="AC14" s="2"/>
      <c r="AD14" s="2"/>
      <c r="AE14" s="2"/>
      <c r="AH14" s="26"/>
      <c r="AJ14" s="6" t="s">
        <v>282</v>
      </c>
    </row>
    <row r="15" spans="1:43" s="6" customFormat="1" ht="15" customHeight="1">
      <c r="A15" s="25"/>
      <c r="B15" s="464" t="s">
        <v>275</v>
      </c>
      <c r="C15" s="465"/>
      <c r="D15" s="465"/>
      <c r="E15" s="465"/>
      <c r="F15" s="465"/>
      <c r="G15" s="465"/>
      <c r="H15" s="465"/>
      <c r="I15" s="465"/>
      <c r="J15" s="465"/>
      <c r="K15" s="465"/>
      <c r="L15" s="465"/>
      <c r="M15" s="465"/>
      <c r="N15" s="485"/>
      <c r="O15" s="485"/>
      <c r="P15" s="485"/>
      <c r="Q15" s="486"/>
      <c r="R15" s="2" t="s">
        <v>0</v>
      </c>
      <c r="S15" s="66" t="s">
        <v>325</v>
      </c>
      <c r="T15" s="2"/>
      <c r="U15" s="2"/>
      <c r="V15" s="2"/>
      <c r="W15" s="2"/>
      <c r="X15" s="2"/>
      <c r="AA15" s="32"/>
      <c r="AB15" s="2"/>
      <c r="AC15" s="2"/>
      <c r="AD15" s="2"/>
      <c r="AE15" s="2"/>
      <c r="AH15" s="26"/>
      <c r="AJ15" s="6" t="str">
        <f>④再エネ・証書調達!$Q$44</f>
        <v/>
      </c>
      <c r="AK15" s="6" t="s">
        <v>281</v>
      </c>
    </row>
    <row r="16" spans="1:43" s="6" customFormat="1" ht="15" customHeight="1">
      <c r="A16" s="25"/>
      <c r="B16" s="481" t="s">
        <v>208</v>
      </c>
      <c r="C16" s="136"/>
      <c r="D16" s="136"/>
      <c r="E16" s="136"/>
      <c r="F16" s="136"/>
      <c r="G16" s="136"/>
      <c r="H16" s="136"/>
      <c r="I16" s="136"/>
      <c r="J16" s="136"/>
      <c r="K16" s="136"/>
      <c r="L16" s="136"/>
      <c r="M16" s="137"/>
      <c r="N16" s="468"/>
      <c r="O16" s="468"/>
      <c r="P16" s="468"/>
      <c r="Q16" s="469"/>
      <c r="R16" s="6" t="s">
        <v>10</v>
      </c>
      <c r="S16" s="2"/>
      <c r="T16" s="2"/>
      <c r="U16" s="2"/>
      <c r="V16" s="2"/>
      <c r="W16" s="2"/>
      <c r="X16" s="2"/>
      <c r="AA16" s="32"/>
      <c r="AB16" s="2"/>
      <c r="AC16" s="2"/>
      <c r="AD16" s="2"/>
      <c r="AE16" s="2"/>
      <c r="AH16" s="26"/>
    </row>
    <row r="17" spans="1:37" s="6" customFormat="1" ht="15" customHeight="1">
      <c r="A17" s="25"/>
      <c r="B17" s="481" t="s">
        <v>211</v>
      </c>
      <c r="C17" s="136"/>
      <c r="D17" s="136"/>
      <c r="E17" s="136"/>
      <c r="F17" s="136"/>
      <c r="G17" s="136"/>
      <c r="H17" s="136"/>
      <c r="I17" s="136"/>
      <c r="J17" s="136"/>
      <c r="K17" s="136"/>
      <c r="L17" s="136"/>
      <c r="M17" s="97"/>
      <c r="N17" s="472">
        <f>ROUNDDOWN(N15/100*N16,0)</f>
        <v>0</v>
      </c>
      <c r="O17" s="472"/>
      <c r="P17" s="472"/>
      <c r="Q17" s="473"/>
      <c r="R17" s="6" t="s">
        <v>10</v>
      </c>
      <c r="S17" s="2"/>
      <c r="T17" s="2"/>
      <c r="U17" s="2"/>
      <c r="V17" s="2"/>
      <c r="W17" s="2"/>
      <c r="X17" s="2"/>
      <c r="AA17" s="32"/>
      <c r="AB17" s="2"/>
      <c r="AC17" s="2"/>
      <c r="AD17" s="2"/>
      <c r="AE17" s="2"/>
      <c r="AH17" s="26"/>
    </row>
    <row r="18" spans="1:37" s="6" customFormat="1" ht="15" customHeight="1" thickBot="1">
      <c r="A18" s="25"/>
      <c r="B18" s="265" t="s">
        <v>135</v>
      </c>
      <c r="C18" s="266"/>
      <c r="D18" s="266"/>
      <c r="E18" s="266"/>
      <c r="F18" s="266"/>
      <c r="G18" s="266"/>
      <c r="H18" s="266"/>
      <c r="I18" s="266"/>
      <c r="J18" s="266"/>
      <c r="K18" s="266"/>
      <c r="L18" s="266"/>
      <c r="M18" s="96" t="s">
        <v>196</v>
      </c>
      <c r="N18" s="495">
        <f>ROUNDDOWN(N17/1000,3)</f>
        <v>0</v>
      </c>
      <c r="O18" s="495"/>
      <c r="P18" s="495"/>
      <c r="Q18" s="496"/>
      <c r="R18" s="2" t="s">
        <v>9</v>
      </c>
      <c r="S18" s="2"/>
      <c r="T18" s="2"/>
      <c r="U18" s="2"/>
      <c r="V18" s="2"/>
      <c r="W18" s="2"/>
      <c r="X18" s="2"/>
      <c r="AA18" s="32"/>
      <c r="AB18" s="2"/>
      <c r="AC18" s="2"/>
      <c r="AD18" s="2"/>
      <c r="AE18" s="2"/>
      <c r="AH18" s="26"/>
    </row>
    <row r="19" spans="1:37" s="6" customFormat="1" ht="15" customHeight="1" thickBot="1">
      <c r="A19" s="25"/>
      <c r="B19" s="6" t="s">
        <v>58</v>
      </c>
      <c r="C19" s="32"/>
      <c r="D19" s="32"/>
      <c r="E19" s="9"/>
      <c r="F19" s="32"/>
      <c r="G19" s="32"/>
      <c r="H19" s="32"/>
      <c r="I19" s="32"/>
      <c r="J19" s="7"/>
      <c r="K19" s="2"/>
      <c r="L19" s="2"/>
      <c r="M19" s="2"/>
      <c r="N19" s="2"/>
      <c r="O19" s="2"/>
      <c r="P19" s="2"/>
      <c r="Q19" s="2"/>
      <c r="R19" s="2"/>
      <c r="S19" s="2"/>
      <c r="T19" s="2"/>
      <c r="U19" s="2"/>
      <c r="V19" s="2"/>
      <c r="W19" s="2"/>
      <c r="X19" s="2"/>
      <c r="Y19" s="2"/>
      <c r="Z19" s="2"/>
      <c r="AB19" s="2"/>
      <c r="AC19" s="2"/>
      <c r="AD19" s="2"/>
      <c r="AE19" s="2"/>
      <c r="AH19" s="26"/>
    </row>
    <row r="20" spans="1:37" s="6" customFormat="1" ht="15" customHeight="1">
      <c r="A20" s="25"/>
      <c r="B20" s="320" t="s">
        <v>138</v>
      </c>
      <c r="C20" s="321"/>
      <c r="D20" s="321"/>
      <c r="E20" s="321"/>
      <c r="F20" s="321"/>
      <c r="G20" s="321"/>
      <c r="H20" s="321"/>
      <c r="I20" s="321"/>
      <c r="J20" s="321"/>
      <c r="K20" s="321"/>
      <c r="L20" s="321"/>
      <c r="M20" s="321"/>
      <c r="N20" s="321"/>
      <c r="O20" s="321"/>
      <c r="P20" s="321"/>
      <c r="Q20" s="321"/>
      <c r="R20" s="321" t="s">
        <v>139</v>
      </c>
      <c r="S20" s="321"/>
      <c r="T20" s="321"/>
      <c r="U20" s="321"/>
      <c r="V20" s="321"/>
      <c r="W20" s="321"/>
      <c r="X20" s="321" t="s">
        <v>133</v>
      </c>
      <c r="Y20" s="321"/>
      <c r="Z20" s="321"/>
      <c r="AA20" s="321"/>
      <c r="AB20" s="321" t="s">
        <v>140</v>
      </c>
      <c r="AC20" s="321"/>
      <c r="AD20" s="321"/>
      <c r="AE20" s="321"/>
      <c r="AF20" s="494"/>
      <c r="AH20" s="26"/>
    </row>
    <row r="21" spans="1:37" s="6" customFormat="1" ht="15" customHeight="1">
      <c r="A21" s="25"/>
      <c r="B21" s="331" t="s">
        <v>6</v>
      </c>
      <c r="C21" s="244"/>
      <c r="D21" s="498"/>
      <c r="E21" s="498"/>
      <c r="F21" s="498"/>
      <c r="G21" s="498"/>
      <c r="H21" s="498"/>
      <c r="I21" s="498"/>
      <c r="J21" s="498"/>
      <c r="K21" s="244" t="s">
        <v>44</v>
      </c>
      <c r="L21" s="244"/>
      <c r="M21" s="498"/>
      <c r="N21" s="498"/>
      <c r="O21" s="498"/>
      <c r="P21" s="498"/>
      <c r="Q21" s="498"/>
      <c r="R21" s="498"/>
      <c r="S21" s="498"/>
      <c r="T21" s="498"/>
      <c r="U21" s="498"/>
      <c r="V21" s="498"/>
      <c r="W21" s="498"/>
      <c r="X21" s="117" t="s">
        <v>118</v>
      </c>
      <c r="Y21" s="137" t="s">
        <v>141</v>
      </c>
      <c r="Z21" s="465"/>
      <c r="AA21" s="465"/>
      <c r="AB21" s="468"/>
      <c r="AC21" s="468"/>
      <c r="AD21" s="468"/>
      <c r="AE21" s="468"/>
      <c r="AF21" s="469"/>
      <c r="AG21" s="6" t="s">
        <v>10</v>
      </c>
      <c r="AH21" s="26"/>
    </row>
    <row r="22" spans="1:37" s="6" customFormat="1" ht="15" customHeight="1" thickBot="1">
      <c r="A22" s="25"/>
      <c r="B22" s="362" t="s">
        <v>6</v>
      </c>
      <c r="C22" s="363"/>
      <c r="D22" s="500"/>
      <c r="E22" s="500"/>
      <c r="F22" s="500"/>
      <c r="G22" s="500"/>
      <c r="H22" s="500"/>
      <c r="I22" s="500"/>
      <c r="J22" s="500"/>
      <c r="K22" s="363" t="s">
        <v>44</v>
      </c>
      <c r="L22" s="363"/>
      <c r="M22" s="500"/>
      <c r="N22" s="500"/>
      <c r="O22" s="500"/>
      <c r="P22" s="500"/>
      <c r="Q22" s="500"/>
      <c r="R22" s="498"/>
      <c r="S22" s="498"/>
      <c r="T22" s="498"/>
      <c r="U22" s="498"/>
      <c r="V22" s="498"/>
      <c r="W22" s="498"/>
      <c r="X22" s="114" t="s">
        <v>118</v>
      </c>
      <c r="Y22" s="137" t="s">
        <v>141</v>
      </c>
      <c r="Z22" s="465"/>
      <c r="AA22" s="465"/>
      <c r="AB22" s="468"/>
      <c r="AC22" s="468"/>
      <c r="AD22" s="468"/>
      <c r="AE22" s="468"/>
      <c r="AF22" s="469"/>
      <c r="AG22" s="6" t="s">
        <v>10</v>
      </c>
      <c r="AH22" s="26"/>
    </row>
    <row r="23" spans="1:37" s="6" customFormat="1" ht="15" customHeight="1">
      <c r="A23" s="25"/>
      <c r="C23" s="32"/>
      <c r="D23" s="32"/>
      <c r="E23" s="9"/>
      <c r="F23" s="32"/>
      <c r="G23" s="32"/>
      <c r="H23" s="32"/>
      <c r="I23" s="32"/>
      <c r="J23" s="7"/>
      <c r="K23" s="2"/>
      <c r="L23" s="2"/>
      <c r="M23" s="2"/>
      <c r="N23" s="2"/>
      <c r="O23" s="2"/>
      <c r="P23" s="2"/>
      <c r="Q23" s="2"/>
      <c r="R23" s="491" t="s">
        <v>26</v>
      </c>
      <c r="S23" s="440"/>
      <c r="T23" s="440"/>
      <c r="U23" s="440"/>
      <c r="V23" s="440"/>
      <c r="W23" s="440"/>
      <c r="X23" s="440"/>
      <c r="Y23" s="440"/>
      <c r="Z23" s="440"/>
      <c r="AA23" s="93"/>
      <c r="AB23" s="492">
        <f>SUM(AB21:AF22)</f>
        <v>0</v>
      </c>
      <c r="AC23" s="492"/>
      <c r="AD23" s="492"/>
      <c r="AE23" s="492"/>
      <c r="AF23" s="493"/>
      <c r="AG23" s="6" t="s">
        <v>10</v>
      </c>
      <c r="AH23" s="26"/>
    </row>
    <row r="24" spans="1:37" s="6" customFormat="1" ht="15" customHeight="1" thickBot="1">
      <c r="A24" s="25"/>
      <c r="C24" s="32"/>
      <c r="D24" s="2"/>
      <c r="E24" s="32"/>
      <c r="F24" s="32"/>
      <c r="G24" s="32"/>
      <c r="H24" s="32"/>
      <c r="I24" s="32"/>
      <c r="J24" s="7"/>
      <c r="K24" s="2"/>
      <c r="L24" s="2"/>
      <c r="M24" s="32"/>
      <c r="N24" s="2"/>
      <c r="O24" s="2"/>
      <c r="P24" s="2"/>
      <c r="Q24" s="2"/>
      <c r="R24" s="265" t="s">
        <v>135</v>
      </c>
      <c r="S24" s="266"/>
      <c r="T24" s="266"/>
      <c r="U24" s="266"/>
      <c r="V24" s="266"/>
      <c r="W24" s="266"/>
      <c r="X24" s="266"/>
      <c r="Y24" s="266"/>
      <c r="Z24" s="266"/>
      <c r="AA24" s="96" t="s">
        <v>212</v>
      </c>
      <c r="AB24" s="495">
        <f>ROUNDDOWN(AB23/1000,3)</f>
        <v>0</v>
      </c>
      <c r="AC24" s="495"/>
      <c r="AD24" s="495"/>
      <c r="AE24" s="495"/>
      <c r="AF24" s="496"/>
      <c r="AG24" s="6" t="s">
        <v>9</v>
      </c>
      <c r="AH24" s="26"/>
    </row>
    <row r="25" spans="1:37" s="6" customFormat="1" ht="15" customHeight="1" thickBot="1">
      <c r="A25" s="25"/>
      <c r="B25" s="6" t="s">
        <v>185</v>
      </c>
      <c r="C25" s="32"/>
      <c r="D25" s="32"/>
      <c r="E25" s="9"/>
      <c r="F25" s="32"/>
      <c r="G25" s="32"/>
      <c r="H25" s="32"/>
      <c r="I25" s="32"/>
      <c r="J25" s="7"/>
      <c r="K25" s="2"/>
      <c r="L25" s="2"/>
      <c r="M25" s="2"/>
      <c r="N25" s="2"/>
      <c r="O25" s="2"/>
      <c r="P25" s="2"/>
      <c r="AE25" s="32"/>
      <c r="AH25" s="26"/>
    </row>
    <row r="26" spans="1:37" s="6" customFormat="1" ht="15" customHeight="1">
      <c r="A26" s="25"/>
      <c r="B26" s="489" t="s">
        <v>359</v>
      </c>
      <c r="C26" s="490"/>
      <c r="D26" s="490"/>
      <c r="E26" s="490"/>
      <c r="F26" s="490"/>
      <c r="G26" s="490"/>
      <c r="H26" s="94" t="s">
        <v>364</v>
      </c>
      <c r="I26" s="94" t="s">
        <v>361</v>
      </c>
      <c r="J26" s="94" t="s">
        <v>365</v>
      </c>
      <c r="K26" s="368">
        <f>SUM(N18,AB24)</f>
        <v>0</v>
      </c>
      <c r="L26" s="368"/>
      <c r="M26" s="368"/>
      <c r="N26" s="368"/>
      <c r="O26" s="369"/>
      <c r="P26" s="2" t="s">
        <v>9</v>
      </c>
      <c r="Q26" s="2"/>
      <c r="R26" s="2"/>
      <c r="S26" s="2"/>
      <c r="T26" s="2"/>
      <c r="U26" s="2"/>
      <c r="V26" s="2"/>
      <c r="W26" s="2"/>
      <c r="X26" s="2"/>
      <c r="Y26" s="2"/>
      <c r="Z26" s="2"/>
      <c r="AB26" s="2"/>
      <c r="AC26" s="2"/>
      <c r="AD26" s="2"/>
      <c r="AE26" s="2"/>
      <c r="AH26" s="26"/>
    </row>
    <row r="27" spans="1:37" s="6" customFormat="1" ht="15" customHeight="1">
      <c r="A27" s="25"/>
      <c r="B27" s="464" t="s">
        <v>112</v>
      </c>
      <c r="C27" s="465"/>
      <c r="D27" s="465"/>
      <c r="E27" s="465"/>
      <c r="F27" s="465"/>
      <c r="G27" s="465"/>
      <c r="H27" s="465"/>
      <c r="I27" s="465"/>
      <c r="J27" s="465"/>
      <c r="K27" s="370" t="str">
        <f>IF(④再エネ・証書調達!H19="-",①設置基準量算定!AB31,④再エネ・証書調達!H18)</f>
        <v/>
      </c>
      <c r="L27" s="370"/>
      <c r="M27" s="370"/>
      <c r="N27" s="370"/>
      <c r="O27" s="371"/>
      <c r="P27" s="2" t="s">
        <v>9</v>
      </c>
      <c r="Q27" s="2"/>
      <c r="R27" s="2"/>
      <c r="S27" s="2"/>
      <c r="T27" s="2"/>
      <c r="U27" s="2"/>
      <c r="V27" s="2"/>
      <c r="W27" s="2"/>
      <c r="X27" s="2"/>
      <c r="Y27" s="2"/>
      <c r="Z27" s="2"/>
      <c r="AB27" s="2"/>
      <c r="AC27" s="2"/>
      <c r="AD27" s="2"/>
      <c r="AE27" s="2"/>
      <c r="AH27" s="26"/>
      <c r="AJ27" s="6" t="s">
        <v>368</v>
      </c>
    </row>
    <row r="28" spans="1:37" s="6" customFormat="1" ht="15" customHeight="1" thickBot="1">
      <c r="A28" s="25"/>
      <c r="B28" s="458" t="s">
        <v>342</v>
      </c>
      <c r="C28" s="459"/>
      <c r="D28" s="459"/>
      <c r="E28" s="459"/>
      <c r="F28" s="459"/>
      <c r="G28" s="459"/>
      <c r="H28" s="459"/>
      <c r="I28" s="459"/>
      <c r="J28" s="459"/>
      <c r="K28" s="364" t="str">
        <f>IFERROR(ROUNDDOWN((K26/K27)*100,1),"")</f>
        <v/>
      </c>
      <c r="L28" s="364"/>
      <c r="M28" s="364"/>
      <c r="N28" s="364"/>
      <c r="O28" s="365"/>
      <c r="P28" s="2" t="s">
        <v>0</v>
      </c>
      <c r="Q28" s="2"/>
      <c r="R28" s="2"/>
      <c r="S28" s="2"/>
      <c r="T28" s="2"/>
      <c r="U28" s="2"/>
      <c r="V28" s="2"/>
      <c r="W28" s="2"/>
      <c r="X28" s="2"/>
      <c r="Y28" s="2"/>
      <c r="Z28" s="2"/>
      <c r="AB28" s="2"/>
      <c r="AC28" s="2"/>
      <c r="AD28" s="2"/>
      <c r="AE28" s="2"/>
      <c r="AH28" s="26"/>
      <c r="AJ28" s="95">
        <f>SUM(K28,②オンサイト設置!L42,③オフサイト設置!L35)</f>
        <v>0</v>
      </c>
      <c r="AK28" s="89" t="s">
        <v>366</v>
      </c>
    </row>
    <row r="29" spans="1:37" ht="15" customHeight="1">
      <c r="A29" s="85"/>
      <c r="B29" s="36"/>
      <c r="R29" s="2"/>
      <c r="S29" s="2"/>
      <c r="T29" s="2"/>
      <c r="U29" s="2"/>
      <c r="V29" s="2"/>
      <c r="W29" s="2"/>
      <c r="X29" s="2"/>
      <c r="Y29" s="2"/>
      <c r="Z29" s="2"/>
      <c r="AA29" s="6"/>
      <c r="AB29" s="2"/>
      <c r="AC29" s="2"/>
      <c r="AD29" s="2"/>
      <c r="AE29" s="2"/>
      <c r="AF29" s="6"/>
      <c r="AH29" s="22"/>
    </row>
    <row r="30" spans="1:37" ht="8.1" customHeight="1">
      <c r="A30" s="23"/>
      <c r="B30" s="14"/>
      <c r="C30" s="1"/>
      <c r="D30" s="1"/>
      <c r="E30" s="1"/>
      <c r="F30" s="1"/>
      <c r="G30" s="1"/>
      <c r="H30" s="1"/>
      <c r="I30" s="1"/>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24"/>
    </row>
    <row r="31" spans="1:37">
      <c r="A31" s="78" t="s">
        <v>318</v>
      </c>
      <c r="B31" s="36"/>
      <c r="C31" s="15"/>
      <c r="D31" s="10"/>
      <c r="E31" s="10"/>
      <c r="F31" s="10"/>
      <c r="G31" s="10"/>
      <c r="H31" s="10"/>
      <c r="I31" s="10"/>
      <c r="J31" s="10"/>
    </row>
    <row r="32" spans="1:37">
      <c r="A32" s="78" t="s">
        <v>66</v>
      </c>
      <c r="B32" s="36"/>
      <c r="C32" s="15"/>
      <c r="D32" s="10"/>
      <c r="E32" s="10"/>
      <c r="F32" s="10"/>
      <c r="G32" s="10"/>
      <c r="H32" s="10"/>
      <c r="I32" s="10"/>
      <c r="J32" s="10"/>
    </row>
    <row r="33" spans="1:10">
      <c r="A33" s="78" t="s">
        <v>67</v>
      </c>
      <c r="B33" s="36"/>
      <c r="C33" s="15"/>
      <c r="D33" s="10"/>
      <c r="E33" s="10"/>
      <c r="F33" s="10"/>
      <c r="G33" s="10"/>
      <c r="H33" s="10"/>
      <c r="I33" s="10"/>
      <c r="J33" s="10"/>
    </row>
    <row r="34" spans="1:10">
      <c r="A34" s="78" t="s">
        <v>302</v>
      </c>
      <c r="B34" s="36"/>
    </row>
    <row r="35" spans="1:10">
      <c r="A35" s="78" t="s">
        <v>303</v>
      </c>
      <c r="B35" s="36"/>
    </row>
    <row r="36" spans="1:10">
      <c r="A36" s="78" t="s">
        <v>68</v>
      </c>
      <c r="B36" s="36"/>
    </row>
    <row r="37" spans="1:10">
      <c r="A37" s="35"/>
      <c r="B37" s="36"/>
    </row>
    <row r="38" spans="1:10">
      <c r="A38" s="35"/>
      <c r="B38" s="36"/>
    </row>
    <row r="39" spans="1:10">
      <c r="A39" s="35"/>
      <c r="B39" s="36"/>
    </row>
    <row r="40" spans="1:10">
      <c r="A40" s="35"/>
      <c r="B40" s="36"/>
    </row>
    <row r="41" spans="1:10">
      <c r="A41" s="35"/>
      <c r="B41" s="36"/>
    </row>
    <row r="42" spans="1:10">
      <c r="A42" s="35"/>
      <c r="B42" s="36"/>
    </row>
    <row r="43" spans="1:10">
      <c r="A43" s="35"/>
      <c r="B43" s="36"/>
    </row>
  </sheetData>
  <sheetProtection password="C290" sheet="1" objects="1" scenarios="1"/>
  <mergeCells count="48">
    <mergeCell ref="A1:AH1"/>
    <mergeCell ref="B14:M14"/>
    <mergeCell ref="B11:M11"/>
    <mergeCell ref="N11:Y11"/>
    <mergeCell ref="A2:AH2"/>
    <mergeCell ref="A3:AH3"/>
    <mergeCell ref="O14:Q14"/>
    <mergeCell ref="B12:M12"/>
    <mergeCell ref="N12:Y12"/>
    <mergeCell ref="B13:M13"/>
    <mergeCell ref="O13:Q13"/>
    <mergeCell ref="T13:Y13"/>
    <mergeCell ref="AB24:AF24"/>
    <mergeCell ref="AB21:AF21"/>
    <mergeCell ref="X20:AA20"/>
    <mergeCell ref="B21:C21"/>
    <mergeCell ref="D21:J21"/>
    <mergeCell ref="K21:L21"/>
    <mergeCell ref="M21:Q21"/>
    <mergeCell ref="R21:W21"/>
    <mergeCell ref="AB20:AF20"/>
    <mergeCell ref="R23:Z23"/>
    <mergeCell ref="Y22:AA22"/>
    <mergeCell ref="AB22:AF22"/>
    <mergeCell ref="B22:C22"/>
    <mergeCell ref="R22:W22"/>
    <mergeCell ref="Y21:AA21"/>
    <mergeCell ref="AB23:AF23"/>
    <mergeCell ref="R20:W20"/>
    <mergeCell ref="R24:Z24"/>
    <mergeCell ref="B27:J27"/>
    <mergeCell ref="K27:O27"/>
    <mergeCell ref="B15:M15"/>
    <mergeCell ref="N15:Q15"/>
    <mergeCell ref="N16:Q16"/>
    <mergeCell ref="B16:M16"/>
    <mergeCell ref="N17:Q17"/>
    <mergeCell ref="B17:L17"/>
    <mergeCell ref="M22:Q22"/>
    <mergeCell ref="B18:L18"/>
    <mergeCell ref="D22:J22"/>
    <mergeCell ref="K22:L22"/>
    <mergeCell ref="B28:J28"/>
    <mergeCell ref="K28:O28"/>
    <mergeCell ref="B26:G26"/>
    <mergeCell ref="K26:O26"/>
    <mergeCell ref="N18:Q18"/>
    <mergeCell ref="B20:Q20"/>
  </mergeCells>
  <phoneticPr fontId="1"/>
  <dataValidations count="4">
    <dataValidation type="list" allowBlank="1" showInputMessage="1" showErrorMessage="1" sqref="R21:W22" xr:uid="{00000000-0002-0000-0700-000000000000}">
      <formula1>"非化石証書,グリーン電力証書,Ｊ－クレジット"</formula1>
    </dataValidation>
    <dataValidation type="list" allowBlank="1" showInputMessage="1" showErrorMessage="1" sqref="D6:D9 N13:N14 X21:X22 S13" xr:uid="{00000000-0002-0000-0700-000001000000}">
      <formula1>"■,□"</formula1>
    </dataValidation>
    <dataValidation type="list" allowBlank="1" showInputMessage="1" showErrorMessage="1" sqref="M21:Q22" xr:uid="{00000000-0002-0000-0700-000002000000}">
      <formula1>"小売電気事業者,発電事業者,JEPX等"</formula1>
    </dataValidation>
    <dataValidation type="custom" allowBlank="1" showInputMessage="1" showErrorMessage="1" errorTitle="再エネ割合の不足" error="必要な再エネ割合以上となるメニューから調達してください。" sqref="N15:Q15" xr:uid="{00000000-0002-0000-0700-000003000000}">
      <formula1>(N15&gt;=AJ15)</formula1>
    </dataValidation>
  </dataValidations>
  <printOptions horizontalCentered="1"/>
  <pageMargins left="0.35433070866141736" right="0.35433070866141736" top="0.55118110236220474" bottom="0.55118110236220474" header="0" footer="0"/>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5FFE5"/>
  </sheetPr>
  <dimension ref="A1:AV54"/>
  <sheetViews>
    <sheetView view="pageBreakPreview" zoomScale="70" zoomScaleNormal="85" zoomScaleSheetLayoutView="70" workbookViewId="0">
      <selection activeCell="AB20" sqref="AB20:AG24"/>
    </sheetView>
  </sheetViews>
  <sheetFormatPr defaultColWidth="2.59765625" defaultRowHeight="12"/>
  <cols>
    <col min="1" max="1" width="1.59765625" style="6" customWidth="1"/>
    <col min="2" max="33" width="2.59765625" style="6"/>
    <col min="34" max="34" width="1.59765625" style="6" customWidth="1"/>
    <col min="35" max="16384" width="2.59765625" style="6"/>
  </cols>
  <sheetData>
    <row r="1" spans="1:48" ht="12" customHeight="1">
      <c r="A1" s="171" t="s">
        <v>256</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row>
    <row r="2" spans="1:48" ht="20.25" customHeight="1">
      <c r="A2" s="173" t="s">
        <v>148</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5"/>
    </row>
    <row r="3" spans="1:48" ht="15" customHeight="1">
      <c r="A3" s="282"/>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4"/>
      <c r="AJ3" s="507"/>
      <c r="AK3" s="508"/>
      <c r="AL3" s="508"/>
      <c r="AM3" s="508"/>
      <c r="AN3" s="508"/>
      <c r="AO3" s="508"/>
      <c r="AP3" s="508"/>
      <c r="AQ3" s="508"/>
      <c r="AR3" s="508"/>
      <c r="AS3" s="508"/>
      <c r="AT3" s="509"/>
      <c r="AU3" s="84" t="s">
        <v>337</v>
      </c>
      <c r="AV3" s="5" t="s">
        <v>338</v>
      </c>
    </row>
    <row r="4" spans="1:48" ht="15" customHeight="1">
      <c r="A4" s="25"/>
      <c r="B4" s="49" t="s">
        <v>370</v>
      </c>
      <c r="C4" s="32"/>
      <c r="D4" s="32"/>
      <c r="E4" s="32"/>
      <c r="F4" s="32"/>
      <c r="G4" s="32"/>
      <c r="H4" s="32"/>
      <c r="I4" s="32"/>
      <c r="J4" s="7"/>
      <c r="K4" s="2"/>
      <c r="L4" s="2"/>
      <c r="M4" s="2"/>
      <c r="N4" s="2"/>
      <c r="O4" s="2"/>
      <c r="P4" s="2"/>
      <c r="Q4" s="2"/>
      <c r="R4" s="2"/>
      <c r="S4" s="2"/>
      <c r="T4" s="2"/>
      <c r="U4" s="2"/>
      <c r="V4" s="2"/>
      <c r="W4" s="2"/>
      <c r="X4" s="2"/>
      <c r="Y4" s="2"/>
      <c r="Z4" s="2"/>
      <c r="AB4" s="2"/>
      <c r="AC4" s="2"/>
      <c r="AD4" s="2"/>
      <c r="AE4" s="2"/>
      <c r="AH4" s="26"/>
      <c r="AJ4" s="465" t="s">
        <v>339</v>
      </c>
      <c r="AK4" s="465"/>
      <c r="AL4" s="465"/>
      <c r="AM4" s="465"/>
      <c r="AN4" s="465"/>
      <c r="AO4" s="465"/>
      <c r="AP4" s="465"/>
      <c r="AQ4" s="465"/>
      <c r="AR4" s="465"/>
      <c r="AS4" s="465"/>
      <c r="AT4" s="465"/>
      <c r="AU4" s="84" t="str">
        <f>IF($L$15="","□",IF(V25&gt;=$L$15,"■","□"))</f>
        <v>□</v>
      </c>
      <c r="AV4" s="5" t="str">
        <f>IF(AU4="■","□","■")</f>
        <v>■</v>
      </c>
    </row>
    <row r="5" spans="1:48" ht="15" customHeight="1">
      <c r="A5" s="25"/>
      <c r="B5" s="6" t="s">
        <v>62</v>
      </c>
      <c r="C5" s="32"/>
      <c r="D5" s="2"/>
      <c r="E5" s="32"/>
      <c r="F5" s="32"/>
      <c r="G5" s="32"/>
      <c r="H5" s="32"/>
      <c r="I5" s="32"/>
      <c r="J5" s="7"/>
      <c r="K5" s="2"/>
      <c r="L5" s="2"/>
      <c r="M5" s="2"/>
      <c r="N5" s="2"/>
      <c r="O5" s="2"/>
      <c r="P5" s="2"/>
      <c r="Q5" s="2"/>
      <c r="R5" s="2"/>
      <c r="S5" s="2"/>
      <c r="T5" s="2"/>
      <c r="U5" s="2"/>
      <c r="V5" s="2"/>
      <c r="W5" s="2"/>
      <c r="X5" s="2"/>
      <c r="Y5" s="2"/>
      <c r="Z5" s="2"/>
      <c r="AB5" s="2"/>
      <c r="AC5" s="2"/>
      <c r="AD5" s="2"/>
      <c r="AE5" s="2"/>
      <c r="AH5" s="26"/>
      <c r="AJ5" s="465" t="s">
        <v>336</v>
      </c>
      <c r="AK5" s="465"/>
      <c r="AL5" s="465"/>
      <c r="AM5" s="465"/>
      <c r="AN5" s="465"/>
      <c r="AO5" s="465"/>
      <c r="AP5" s="465"/>
      <c r="AQ5" s="465"/>
      <c r="AR5" s="465"/>
      <c r="AS5" s="465"/>
      <c r="AT5" s="465"/>
      <c r="AU5" s="84" t="str">
        <f>IF($L$15="","□",IF(V37&gt;=$L$15,"■","□"))</f>
        <v>□</v>
      </c>
      <c r="AV5" s="5" t="str">
        <f>IF(AU5="■","□","■")</f>
        <v>■</v>
      </c>
    </row>
    <row r="6" spans="1:48" ht="15" customHeight="1">
      <c r="A6" s="25"/>
      <c r="B6" s="32"/>
      <c r="C6" s="2"/>
      <c r="D6" s="115" t="s">
        <v>118</v>
      </c>
      <c r="E6" s="143" t="s">
        <v>149</v>
      </c>
      <c r="F6" s="143"/>
      <c r="G6" s="143"/>
      <c r="H6" s="143"/>
      <c r="I6" s="143"/>
      <c r="J6" s="32"/>
      <c r="K6" s="115" t="s">
        <v>118</v>
      </c>
      <c r="L6" s="143" t="s">
        <v>150</v>
      </c>
      <c r="M6" s="143"/>
      <c r="N6" s="143"/>
      <c r="O6" s="143"/>
      <c r="P6" s="143"/>
      <c r="Q6" s="143"/>
      <c r="R6" s="143"/>
      <c r="T6" s="32"/>
      <c r="U6" s="143" t="s">
        <v>162</v>
      </c>
      <c r="V6" s="143"/>
      <c r="W6" s="143"/>
      <c r="X6" s="143"/>
      <c r="Y6" s="143"/>
      <c r="Z6" s="530"/>
      <c r="AA6" s="530"/>
      <c r="AB6" s="530"/>
      <c r="AC6" s="32" t="s">
        <v>142</v>
      </c>
      <c r="AD6" s="32" t="s">
        <v>100</v>
      </c>
      <c r="AE6" s="2"/>
      <c r="AH6" s="26"/>
    </row>
    <row r="7" spans="1:48" ht="15" customHeight="1">
      <c r="A7" s="25"/>
      <c r="B7" s="6" t="s">
        <v>63</v>
      </c>
      <c r="C7" s="32"/>
      <c r="D7" s="2"/>
      <c r="E7" s="32"/>
      <c r="F7" s="32"/>
      <c r="G7" s="32"/>
      <c r="H7" s="32"/>
      <c r="I7" s="32"/>
      <c r="J7" s="7"/>
      <c r="K7" s="2"/>
      <c r="L7" s="2"/>
      <c r="M7" s="2"/>
      <c r="N7" s="2"/>
      <c r="O7" s="2"/>
      <c r="P7" s="2"/>
      <c r="Q7" s="32"/>
      <c r="S7" s="2"/>
      <c r="T7" s="2"/>
      <c r="U7" s="2"/>
      <c r="V7" s="32"/>
      <c r="X7" s="2"/>
      <c r="Y7" s="2"/>
      <c r="Z7" s="2"/>
      <c r="AB7" s="2"/>
      <c r="AC7" s="2"/>
      <c r="AD7" s="2"/>
      <c r="AE7" s="2"/>
      <c r="AH7" s="26"/>
    </row>
    <row r="8" spans="1:48" ht="15" customHeight="1">
      <c r="A8" s="25"/>
      <c r="C8" s="32"/>
      <c r="D8" s="115" t="s">
        <v>118</v>
      </c>
      <c r="E8" s="6" t="s">
        <v>151</v>
      </c>
      <c r="F8" s="2"/>
      <c r="G8" s="2"/>
      <c r="H8" s="2"/>
      <c r="I8" s="32"/>
      <c r="K8" s="2"/>
      <c r="L8" s="2"/>
      <c r="M8" s="2"/>
      <c r="N8" s="2"/>
      <c r="O8" s="2"/>
      <c r="P8" s="2"/>
      <c r="Q8" s="32"/>
      <c r="S8" s="2"/>
      <c r="T8" s="2"/>
      <c r="U8" s="2"/>
      <c r="V8" s="32"/>
      <c r="X8" s="2"/>
      <c r="Y8" s="2"/>
      <c r="Z8" s="2"/>
      <c r="AB8" s="2"/>
      <c r="AC8" s="2"/>
      <c r="AD8" s="2"/>
      <c r="AE8" s="2"/>
      <c r="AH8" s="26"/>
    </row>
    <row r="9" spans="1:48" ht="15" customHeight="1">
      <c r="A9" s="25"/>
      <c r="B9" s="6" t="s">
        <v>64</v>
      </c>
      <c r="C9" s="32"/>
      <c r="D9" s="32"/>
      <c r="E9" s="9"/>
      <c r="F9" s="32"/>
      <c r="G9" s="32"/>
      <c r="H9" s="32"/>
      <c r="I9" s="32"/>
      <c r="J9" s="7"/>
      <c r="K9" s="2"/>
      <c r="L9" s="2"/>
      <c r="M9" s="2"/>
      <c r="N9" s="2"/>
      <c r="O9" s="2"/>
      <c r="P9" s="2"/>
      <c r="Q9" s="2"/>
      <c r="R9" s="2"/>
      <c r="S9" s="2"/>
      <c r="T9" s="2"/>
      <c r="U9" s="2"/>
      <c r="V9" s="2"/>
      <c r="W9" s="2"/>
      <c r="X9" s="2"/>
      <c r="Y9" s="2"/>
      <c r="Z9" s="2"/>
      <c r="AB9" s="2"/>
      <c r="AC9" s="2"/>
      <c r="AD9" s="2"/>
      <c r="AE9" s="2"/>
      <c r="AH9" s="26"/>
    </row>
    <row r="10" spans="1:48" s="32" customFormat="1" ht="15" customHeight="1">
      <c r="A10" s="40"/>
      <c r="D10" s="115" t="s">
        <v>118</v>
      </c>
      <c r="E10" s="339" t="s">
        <v>152</v>
      </c>
      <c r="F10" s="339"/>
      <c r="G10" s="339"/>
      <c r="H10" s="339"/>
      <c r="I10" s="339"/>
      <c r="J10" s="339"/>
      <c r="K10" s="339"/>
      <c r="L10" s="339"/>
      <c r="M10" s="339"/>
      <c r="N10" s="339"/>
      <c r="P10" s="115" t="s">
        <v>118</v>
      </c>
      <c r="Q10" s="143" t="s">
        <v>450</v>
      </c>
      <c r="R10" s="143"/>
      <c r="S10" s="143"/>
      <c r="T10" s="143"/>
      <c r="U10" s="32" t="s">
        <v>96</v>
      </c>
      <c r="V10" s="470" t="s">
        <v>451</v>
      </c>
      <c r="W10" s="470"/>
      <c r="X10" s="470"/>
      <c r="Y10" s="470"/>
      <c r="Z10" s="470"/>
      <c r="AA10" s="470"/>
      <c r="AB10" s="470"/>
      <c r="AC10" s="470"/>
      <c r="AD10" s="470"/>
      <c r="AE10" s="470"/>
      <c r="AF10" s="470"/>
      <c r="AG10" s="32" t="s">
        <v>100</v>
      </c>
      <c r="AH10" s="41"/>
      <c r="AJ10" s="32" t="str">
        <f>IF(OR(D10="■",P10="■"),"■","□")</f>
        <v>□</v>
      </c>
      <c r="AK10" s="2" t="s">
        <v>438</v>
      </c>
    </row>
    <row r="11" spans="1:48" s="32" customFormat="1" ht="15" customHeight="1">
      <c r="A11" s="40"/>
      <c r="E11" s="38" t="s">
        <v>96</v>
      </c>
      <c r="F11" s="339" t="s">
        <v>154</v>
      </c>
      <c r="G11" s="339"/>
      <c r="H11" s="339"/>
      <c r="I11" s="339"/>
      <c r="J11" s="6" t="s">
        <v>153</v>
      </c>
      <c r="K11" s="529"/>
      <c r="L11" s="529"/>
      <c r="M11" s="529"/>
      <c r="N11" s="32" t="s">
        <v>142</v>
      </c>
      <c r="O11" s="32" t="s">
        <v>100</v>
      </c>
      <c r="AH11" s="41"/>
    </row>
    <row r="12" spans="1:48" ht="15" customHeight="1">
      <c r="A12" s="25"/>
      <c r="B12" s="6" t="s">
        <v>452</v>
      </c>
      <c r="C12" s="32"/>
      <c r="D12" s="2"/>
      <c r="E12" s="9"/>
      <c r="F12" s="32"/>
      <c r="G12" s="32"/>
      <c r="H12" s="32"/>
      <c r="I12" s="32"/>
      <c r="J12" s="7"/>
      <c r="K12" s="2"/>
      <c r="L12" s="2"/>
      <c r="M12" s="2"/>
      <c r="N12" s="2"/>
      <c r="O12" s="2"/>
      <c r="P12" s="2"/>
      <c r="Q12" s="2"/>
      <c r="R12" s="2"/>
      <c r="S12" s="2"/>
      <c r="T12" s="2"/>
      <c r="U12" s="2"/>
      <c r="V12" s="2"/>
      <c r="W12" s="2"/>
      <c r="X12" s="2"/>
      <c r="Y12" s="2"/>
      <c r="Z12" s="2"/>
      <c r="AB12" s="2"/>
      <c r="AC12" s="2"/>
      <c r="AD12" s="2"/>
      <c r="AE12" s="2"/>
      <c r="AH12" s="26"/>
    </row>
    <row r="13" spans="1:48" s="32" customFormat="1" ht="15" customHeight="1">
      <c r="A13" s="40"/>
      <c r="C13" s="32" t="s">
        <v>96</v>
      </c>
      <c r="D13" s="339" t="s">
        <v>155</v>
      </c>
      <c r="E13" s="339"/>
      <c r="F13" s="339"/>
      <c r="G13" s="339"/>
      <c r="H13" s="32" t="s">
        <v>153</v>
      </c>
      <c r="I13" s="470"/>
      <c r="J13" s="470"/>
      <c r="K13" s="470"/>
      <c r="L13" s="470"/>
      <c r="M13" s="470"/>
      <c r="N13" s="470"/>
      <c r="O13" s="470"/>
      <c r="P13" s="470"/>
      <c r="Q13" s="470"/>
      <c r="R13" s="470"/>
      <c r="S13" s="470"/>
      <c r="T13" s="470"/>
      <c r="U13" s="470"/>
      <c r="V13" s="470"/>
      <c r="W13" s="470"/>
      <c r="X13" s="470"/>
      <c r="Y13" s="470"/>
      <c r="Z13" s="470"/>
      <c r="AA13" s="470"/>
      <c r="AB13" s="470"/>
      <c r="AC13" s="470"/>
      <c r="AD13" s="32" t="s">
        <v>100</v>
      </c>
      <c r="AH13" s="41"/>
    </row>
    <row r="14" spans="1:48" ht="8.1" customHeight="1" thickBot="1">
      <c r="A14" s="25"/>
      <c r="C14" s="7"/>
      <c r="D14" s="7"/>
      <c r="E14" s="7"/>
      <c r="F14" s="7"/>
      <c r="G14" s="7"/>
      <c r="H14" s="7"/>
      <c r="I14" s="7"/>
      <c r="AH14" s="26"/>
    </row>
    <row r="15" spans="1:48" ht="15" customHeight="1" thickBot="1">
      <c r="A15" s="25"/>
      <c r="B15" s="6" t="s">
        <v>210</v>
      </c>
      <c r="C15" s="32"/>
      <c r="D15" s="2"/>
      <c r="E15" s="9"/>
      <c r="F15" s="32"/>
      <c r="G15" s="32"/>
      <c r="H15" s="32"/>
      <c r="I15" s="32"/>
      <c r="J15" s="7"/>
      <c r="K15" s="2" t="s">
        <v>16</v>
      </c>
      <c r="L15" s="526" t="str">
        <f>IF(④再エネ・証書調達!Q42="-","",④再エネ・証書調達!Q42)</f>
        <v/>
      </c>
      <c r="M15" s="527"/>
      <c r="N15" s="527"/>
      <c r="O15" s="527"/>
      <c r="P15" s="528"/>
      <c r="Q15" s="6" t="s">
        <v>10</v>
      </c>
      <c r="R15" s="2"/>
      <c r="S15" s="2"/>
      <c r="T15" s="2"/>
      <c r="U15" s="2"/>
      <c r="V15" s="2"/>
      <c r="W15" s="2"/>
      <c r="X15" s="2"/>
      <c r="Y15" s="2"/>
      <c r="Z15" s="2"/>
      <c r="AB15" s="2"/>
      <c r="AC15" s="2"/>
      <c r="AD15" s="2"/>
      <c r="AE15" s="2"/>
      <c r="AH15" s="26"/>
    </row>
    <row r="16" spans="1:48" ht="8.1" customHeight="1">
      <c r="A16" s="25"/>
      <c r="C16" s="7"/>
      <c r="D16" s="7"/>
      <c r="E16" s="7"/>
      <c r="F16" s="7"/>
      <c r="G16" s="7"/>
      <c r="H16" s="7"/>
      <c r="I16" s="7"/>
      <c r="AH16" s="26"/>
    </row>
    <row r="17" spans="1:34" ht="15" customHeight="1">
      <c r="A17" s="25"/>
      <c r="B17" s="6" t="s">
        <v>65</v>
      </c>
      <c r="C17" s="32"/>
      <c r="D17" s="2"/>
      <c r="E17" s="9"/>
      <c r="F17" s="32"/>
      <c r="G17" s="32"/>
      <c r="H17" s="32"/>
      <c r="I17" s="32"/>
      <c r="J17" s="7"/>
      <c r="K17" s="2"/>
      <c r="L17" s="2"/>
      <c r="M17" s="2"/>
      <c r="N17" s="2"/>
      <c r="O17" s="2"/>
      <c r="P17" s="2"/>
      <c r="Q17" s="2"/>
      <c r="R17" s="2"/>
      <c r="S17" s="2"/>
      <c r="T17" s="2"/>
      <c r="U17" s="2"/>
      <c r="V17" s="2"/>
      <c r="W17" s="2"/>
      <c r="X17" s="2"/>
      <c r="Y17" s="2"/>
      <c r="Z17" s="2"/>
      <c r="AB17" s="2"/>
      <c r="AC17" s="2"/>
      <c r="AD17" s="2"/>
      <c r="AE17" s="2"/>
      <c r="AH17" s="26"/>
    </row>
    <row r="18" spans="1:34" ht="15" customHeight="1" thickBot="1">
      <c r="A18" s="25"/>
      <c r="C18" s="32" t="s">
        <v>159</v>
      </c>
      <c r="D18" s="2" t="s">
        <v>160</v>
      </c>
      <c r="E18" s="9"/>
      <c r="F18" s="32"/>
      <c r="G18" s="32"/>
      <c r="H18" s="32"/>
      <c r="I18" s="32"/>
      <c r="J18" s="7"/>
      <c r="K18" s="2"/>
      <c r="L18" s="2"/>
      <c r="M18" s="2"/>
      <c r="N18" s="2"/>
      <c r="O18" s="2"/>
      <c r="P18" s="2"/>
      <c r="Q18" s="2"/>
      <c r="R18" s="2"/>
      <c r="S18" s="2"/>
      <c r="T18" s="2"/>
      <c r="U18" s="2"/>
      <c r="V18" s="2"/>
      <c r="W18" s="2"/>
      <c r="X18" s="2"/>
      <c r="Y18" s="2"/>
      <c r="Z18" s="2"/>
      <c r="AB18" s="2"/>
      <c r="AC18" s="2"/>
      <c r="AD18" s="2"/>
      <c r="AE18" s="2"/>
      <c r="AH18" s="26"/>
    </row>
    <row r="19" spans="1:34" ht="30" customHeight="1" thickBot="1">
      <c r="A19" s="25"/>
      <c r="B19" s="207" t="s">
        <v>163</v>
      </c>
      <c r="C19" s="208"/>
      <c r="D19" s="208"/>
      <c r="E19" s="208"/>
      <c r="F19" s="208"/>
      <c r="G19" s="208"/>
      <c r="H19" s="208"/>
      <c r="I19" s="344" t="s">
        <v>157</v>
      </c>
      <c r="J19" s="344"/>
      <c r="K19" s="344"/>
      <c r="L19" s="344"/>
      <c r="M19" s="344"/>
      <c r="N19" s="344"/>
      <c r="O19" s="344"/>
      <c r="P19" s="344"/>
      <c r="Q19" s="150" t="s">
        <v>164</v>
      </c>
      <c r="R19" s="150"/>
      <c r="S19" s="150"/>
      <c r="T19" s="150"/>
      <c r="U19" s="150"/>
      <c r="V19" s="150" t="s">
        <v>158</v>
      </c>
      <c r="W19" s="150"/>
      <c r="X19" s="150"/>
      <c r="Y19" s="150"/>
      <c r="Z19" s="150"/>
      <c r="AA19" s="150"/>
      <c r="AB19" s="150" t="s">
        <v>156</v>
      </c>
      <c r="AC19" s="150"/>
      <c r="AD19" s="150"/>
      <c r="AE19" s="150"/>
      <c r="AF19" s="150"/>
      <c r="AG19" s="166"/>
      <c r="AH19" s="26"/>
    </row>
    <row r="20" spans="1:34" ht="15" customHeight="1">
      <c r="A20" s="25"/>
      <c r="B20" s="525"/>
      <c r="C20" s="501"/>
      <c r="D20" s="501"/>
      <c r="E20" s="501"/>
      <c r="F20" s="501"/>
      <c r="G20" s="501"/>
      <c r="H20" s="501"/>
      <c r="I20" s="418"/>
      <c r="J20" s="418"/>
      <c r="K20" s="418"/>
      <c r="L20" s="418"/>
      <c r="M20" s="418"/>
      <c r="N20" s="418"/>
      <c r="O20" s="418"/>
      <c r="P20" s="418"/>
      <c r="Q20" s="520"/>
      <c r="R20" s="520"/>
      <c r="S20" s="520"/>
      <c r="T20" s="520"/>
      <c r="U20" s="520"/>
      <c r="V20" s="476"/>
      <c r="W20" s="476"/>
      <c r="X20" s="476"/>
      <c r="Y20" s="476"/>
      <c r="Z20" s="476"/>
      <c r="AA20" s="476"/>
      <c r="AB20" s="466" t="str">
        <f>IF(ROUNDDOWN(V20/1000,0)=0,"",ROUNDDOWN(V20/1000,0))</f>
        <v/>
      </c>
      <c r="AC20" s="466"/>
      <c r="AD20" s="466"/>
      <c r="AE20" s="466"/>
      <c r="AF20" s="466"/>
      <c r="AG20" s="467"/>
      <c r="AH20" s="26"/>
    </row>
    <row r="21" spans="1:34" ht="15" customHeight="1">
      <c r="A21" s="25"/>
      <c r="B21" s="512"/>
      <c r="C21" s="498"/>
      <c r="D21" s="498"/>
      <c r="E21" s="498"/>
      <c r="F21" s="498"/>
      <c r="G21" s="498"/>
      <c r="H21" s="498"/>
      <c r="I21" s="421"/>
      <c r="J21" s="421"/>
      <c r="K21" s="421"/>
      <c r="L21" s="421"/>
      <c r="M21" s="421"/>
      <c r="N21" s="421"/>
      <c r="O21" s="421"/>
      <c r="P21" s="421"/>
      <c r="Q21" s="510"/>
      <c r="R21" s="510"/>
      <c r="S21" s="510"/>
      <c r="T21" s="510"/>
      <c r="U21" s="510"/>
      <c r="V21" s="468"/>
      <c r="W21" s="468"/>
      <c r="X21" s="468"/>
      <c r="Y21" s="468"/>
      <c r="Z21" s="468"/>
      <c r="AA21" s="468"/>
      <c r="AB21" s="472" t="str">
        <f t="shared" ref="AB21:AB24" si="0">IF(ROUNDDOWN(V21/1000,0)=0,"",ROUNDDOWN(V21/1000,0))</f>
        <v/>
      </c>
      <c r="AC21" s="472"/>
      <c r="AD21" s="472"/>
      <c r="AE21" s="472"/>
      <c r="AF21" s="472"/>
      <c r="AG21" s="473"/>
      <c r="AH21" s="26"/>
    </row>
    <row r="22" spans="1:34" ht="15" customHeight="1">
      <c r="A22" s="25"/>
      <c r="B22" s="512"/>
      <c r="C22" s="498"/>
      <c r="D22" s="498"/>
      <c r="E22" s="498"/>
      <c r="F22" s="498"/>
      <c r="G22" s="498"/>
      <c r="H22" s="498"/>
      <c r="I22" s="421"/>
      <c r="J22" s="421"/>
      <c r="K22" s="421"/>
      <c r="L22" s="421"/>
      <c r="M22" s="421"/>
      <c r="N22" s="421"/>
      <c r="O22" s="421"/>
      <c r="P22" s="421"/>
      <c r="Q22" s="510"/>
      <c r="R22" s="510"/>
      <c r="S22" s="510"/>
      <c r="T22" s="510"/>
      <c r="U22" s="510"/>
      <c r="V22" s="468"/>
      <c r="W22" s="468"/>
      <c r="X22" s="468"/>
      <c r="Y22" s="468"/>
      <c r="Z22" s="468"/>
      <c r="AA22" s="468"/>
      <c r="AB22" s="472" t="str">
        <f t="shared" si="0"/>
        <v/>
      </c>
      <c r="AC22" s="472"/>
      <c r="AD22" s="472"/>
      <c r="AE22" s="472"/>
      <c r="AF22" s="472"/>
      <c r="AG22" s="473"/>
      <c r="AH22" s="26"/>
    </row>
    <row r="23" spans="1:34" ht="15" customHeight="1">
      <c r="A23" s="25"/>
      <c r="B23" s="512"/>
      <c r="C23" s="498"/>
      <c r="D23" s="498"/>
      <c r="E23" s="498"/>
      <c r="F23" s="498"/>
      <c r="G23" s="498"/>
      <c r="H23" s="498"/>
      <c r="I23" s="421"/>
      <c r="J23" s="421"/>
      <c r="K23" s="421"/>
      <c r="L23" s="421"/>
      <c r="M23" s="421"/>
      <c r="N23" s="421"/>
      <c r="O23" s="421"/>
      <c r="P23" s="421"/>
      <c r="Q23" s="510"/>
      <c r="R23" s="510"/>
      <c r="S23" s="510"/>
      <c r="T23" s="510"/>
      <c r="U23" s="510"/>
      <c r="V23" s="468"/>
      <c r="W23" s="468"/>
      <c r="X23" s="468"/>
      <c r="Y23" s="468"/>
      <c r="Z23" s="468"/>
      <c r="AA23" s="468"/>
      <c r="AB23" s="472" t="str">
        <f t="shared" si="0"/>
        <v/>
      </c>
      <c r="AC23" s="472"/>
      <c r="AD23" s="472"/>
      <c r="AE23" s="472"/>
      <c r="AF23" s="472"/>
      <c r="AG23" s="473"/>
      <c r="AH23" s="26"/>
    </row>
    <row r="24" spans="1:34" ht="15" customHeight="1" thickBot="1">
      <c r="A24" s="25"/>
      <c r="B24" s="517"/>
      <c r="C24" s="500"/>
      <c r="D24" s="500"/>
      <c r="E24" s="500"/>
      <c r="F24" s="500"/>
      <c r="G24" s="500"/>
      <c r="H24" s="500"/>
      <c r="I24" s="420"/>
      <c r="J24" s="420"/>
      <c r="K24" s="420"/>
      <c r="L24" s="420"/>
      <c r="M24" s="420"/>
      <c r="N24" s="420"/>
      <c r="O24" s="420"/>
      <c r="P24" s="420"/>
      <c r="Q24" s="518"/>
      <c r="R24" s="518"/>
      <c r="S24" s="518"/>
      <c r="T24" s="518"/>
      <c r="U24" s="518"/>
      <c r="V24" s="479"/>
      <c r="W24" s="479"/>
      <c r="X24" s="479"/>
      <c r="Y24" s="479"/>
      <c r="Z24" s="479"/>
      <c r="AA24" s="479"/>
      <c r="AB24" s="460" t="str">
        <f t="shared" si="0"/>
        <v/>
      </c>
      <c r="AC24" s="460"/>
      <c r="AD24" s="460"/>
      <c r="AE24" s="460"/>
      <c r="AF24" s="460"/>
      <c r="AG24" s="461"/>
      <c r="AH24" s="26"/>
    </row>
    <row r="25" spans="1:34" ht="15" customHeight="1" thickBot="1">
      <c r="A25" s="25"/>
      <c r="B25" s="130" t="s">
        <v>26</v>
      </c>
      <c r="C25" s="131"/>
      <c r="D25" s="131"/>
      <c r="E25" s="131"/>
      <c r="F25" s="131"/>
      <c r="G25" s="131"/>
      <c r="H25" s="131"/>
      <c r="I25" s="131"/>
      <c r="J25" s="131"/>
      <c r="K25" s="131"/>
      <c r="L25" s="131"/>
      <c r="M25" s="131"/>
      <c r="N25" s="131"/>
      <c r="O25" s="131"/>
      <c r="P25" s="131"/>
      <c r="Q25" s="131"/>
      <c r="R25" s="131"/>
      <c r="S25" s="131"/>
      <c r="T25" s="131"/>
      <c r="U25" s="131"/>
      <c r="V25" s="513">
        <f>SUM(V20:AA24)</f>
        <v>0</v>
      </c>
      <c r="W25" s="514"/>
      <c r="X25" s="514"/>
      <c r="Y25" s="514"/>
      <c r="Z25" s="514"/>
      <c r="AA25" s="514"/>
      <c r="AB25" s="460" t="str">
        <f>IF(SUM(AB20:AG24)=0,"",SUM(AB20:AG24))</f>
        <v/>
      </c>
      <c r="AC25" s="460"/>
      <c r="AD25" s="460"/>
      <c r="AE25" s="460"/>
      <c r="AF25" s="460"/>
      <c r="AG25" s="461"/>
      <c r="AH25" s="26"/>
    </row>
    <row r="26" spans="1:34" ht="8.1" customHeight="1">
      <c r="A26" s="25"/>
      <c r="C26" s="7"/>
      <c r="D26" s="7"/>
      <c r="E26" s="7"/>
      <c r="F26" s="7"/>
      <c r="G26" s="7"/>
      <c r="H26" s="7"/>
      <c r="I26" s="7"/>
      <c r="AH26" s="26"/>
    </row>
    <row r="27" spans="1:34" ht="15" customHeight="1">
      <c r="A27" s="25"/>
      <c r="C27" s="32"/>
      <c r="D27" s="32"/>
      <c r="E27" s="9"/>
      <c r="F27" s="32"/>
      <c r="G27" s="32"/>
      <c r="H27" s="32"/>
      <c r="I27" s="32"/>
      <c r="J27" s="7"/>
      <c r="K27" s="2"/>
      <c r="L27" s="2"/>
      <c r="M27" s="2"/>
      <c r="N27" s="2"/>
      <c r="O27" s="2"/>
      <c r="P27" s="2"/>
      <c r="Q27" s="2"/>
      <c r="R27" s="2"/>
      <c r="S27" s="2"/>
      <c r="T27" s="2"/>
      <c r="U27" s="2"/>
      <c r="V27" s="2"/>
      <c r="W27" s="2"/>
      <c r="X27" s="2"/>
      <c r="Y27" s="2"/>
      <c r="Z27" s="2"/>
      <c r="AB27" s="2"/>
      <c r="AC27" s="2"/>
      <c r="AD27" s="2"/>
      <c r="AE27" s="2"/>
      <c r="AH27" s="26"/>
    </row>
    <row r="28" spans="1:34" ht="15" customHeight="1">
      <c r="A28" s="25"/>
      <c r="C28" s="32"/>
      <c r="D28" s="32"/>
      <c r="E28" s="9"/>
      <c r="F28" s="32"/>
      <c r="G28" s="32"/>
      <c r="H28" s="32"/>
      <c r="I28" s="32"/>
      <c r="J28" s="7"/>
      <c r="K28" s="2"/>
      <c r="L28" s="2"/>
      <c r="M28" s="2"/>
      <c r="N28" s="2"/>
      <c r="O28" s="2"/>
      <c r="P28" s="2"/>
      <c r="Q28" s="2"/>
      <c r="R28" s="2"/>
      <c r="S28" s="2"/>
      <c r="T28" s="2"/>
      <c r="U28" s="2"/>
      <c r="V28" s="2"/>
      <c r="W28" s="2"/>
      <c r="X28" s="2"/>
      <c r="Y28" s="2"/>
      <c r="Z28" s="2"/>
      <c r="AB28" s="2"/>
      <c r="AC28" s="2"/>
      <c r="AD28" s="2"/>
      <c r="AE28" s="2"/>
      <c r="AH28" s="26"/>
    </row>
    <row r="29" spans="1:34" ht="15" customHeight="1">
      <c r="A29" s="25"/>
      <c r="C29" s="32" t="s">
        <v>159</v>
      </c>
      <c r="D29" s="2" t="s">
        <v>161</v>
      </c>
      <c r="E29" s="9"/>
      <c r="F29" s="32"/>
      <c r="G29" s="32"/>
      <c r="H29" s="32"/>
      <c r="I29" s="32"/>
      <c r="J29" s="7"/>
      <c r="K29" s="2"/>
      <c r="L29" s="2"/>
      <c r="M29" s="2"/>
      <c r="N29" s="2"/>
      <c r="O29" s="2"/>
      <c r="P29" s="2"/>
      <c r="Q29" s="2"/>
      <c r="R29" s="2"/>
      <c r="S29" s="2"/>
      <c r="T29" s="2"/>
      <c r="U29" s="2"/>
      <c r="V29" s="2"/>
      <c r="W29" s="2"/>
      <c r="X29" s="2"/>
      <c r="Y29" s="2"/>
      <c r="Z29" s="2"/>
      <c r="AB29" s="2"/>
      <c r="AC29" s="2"/>
      <c r="AD29" s="2"/>
      <c r="AE29" s="2"/>
      <c r="AH29" s="26"/>
    </row>
    <row r="30" spans="1:34" ht="15" customHeight="1" thickBot="1">
      <c r="A30" s="25"/>
      <c r="C30" s="32"/>
      <c r="D30" s="143" t="s">
        <v>162</v>
      </c>
      <c r="E30" s="143"/>
      <c r="F30" s="143"/>
      <c r="G30" s="143"/>
      <c r="H30" s="143"/>
      <c r="I30" s="524" t="str">
        <f>IF(Z6=0,"",Z6)</f>
        <v/>
      </c>
      <c r="J30" s="524"/>
      <c r="K30" s="524"/>
      <c r="L30" s="32" t="s">
        <v>142</v>
      </c>
      <c r="M30" s="32" t="s">
        <v>100</v>
      </c>
      <c r="N30" s="2"/>
      <c r="O30" s="2"/>
      <c r="P30" s="2"/>
      <c r="Q30" s="2"/>
      <c r="R30" s="2"/>
      <c r="S30" s="2"/>
      <c r="T30" s="2"/>
      <c r="U30" s="2"/>
      <c r="V30" s="2"/>
      <c r="W30" s="2"/>
      <c r="X30" s="2"/>
      <c r="Y30" s="2"/>
      <c r="Z30" s="2"/>
      <c r="AB30" s="2"/>
      <c r="AC30" s="2"/>
      <c r="AD30" s="2"/>
      <c r="AE30" s="2"/>
      <c r="AH30" s="26"/>
    </row>
    <row r="31" spans="1:34" ht="30" customHeight="1" thickBot="1">
      <c r="A31" s="25"/>
      <c r="B31" s="207" t="s">
        <v>163</v>
      </c>
      <c r="C31" s="208"/>
      <c r="D31" s="208"/>
      <c r="E31" s="208"/>
      <c r="F31" s="208"/>
      <c r="G31" s="208"/>
      <c r="H31" s="208"/>
      <c r="I31" s="344" t="s">
        <v>157</v>
      </c>
      <c r="J31" s="344"/>
      <c r="K31" s="344"/>
      <c r="L31" s="344"/>
      <c r="M31" s="344"/>
      <c r="N31" s="344"/>
      <c r="O31" s="344"/>
      <c r="P31" s="344"/>
      <c r="Q31" s="150" t="s">
        <v>164</v>
      </c>
      <c r="R31" s="150"/>
      <c r="S31" s="150"/>
      <c r="T31" s="150"/>
      <c r="U31" s="150"/>
      <c r="V31" s="150" t="s">
        <v>158</v>
      </c>
      <c r="W31" s="150"/>
      <c r="X31" s="150"/>
      <c r="Y31" s="150"/>
      <c r="Z31" s="150"/>
      <c r="AA31" s="150"/>
      <c r="AB31" s="150" t="s">
        <v>156</v>
      </c>
      <c r="AC31" s="150"/>
      <c r="AD31" s="150"/>
      <c r="AE31" s="150"/>
      <c r="AF31" s="150"/>
      <c r="AG31" s="166"/>
      <c r="AH31" s="26"/>
    </row>
    <row r="32" spans="1:34" ht="15" customHeight="1">
      <c r="A32" s="25"/>
      <c r="B32" s="525"/>
      <c r="C32" s="501"/>
      <c r="D32" s="501"/>
      <c r="E32" s="501"/>
      <c r="F32" s="501"/>
      <c r="G32" s="501"/>
      <c r="H32" s="501"/>
      <c r="I32" s="418"/>
      <c r="J32" s="418"/>
      <c r="K32" s="418"/>
      <c r="L32" s="418"/>
      <c r="M32" s="418"/>
      <c r="N32" s="418"/>
      <c r="O32" s="418"/>
      <c r="P32" s="418"/>
      <c r="Q32" s="520"/>
      <c r="R32" s="520"/>
      <c r="S32" s="520"/>
      <c r="T32" s="520"/>
      <c r="U32" s="520"/>
      <c r="V32" s="521"/>
      <c r="W32" s="521"/>
      <c r="X32" s="521"/>
      <c r="Y32" s="521"/>
      <c r="Z32" s="521"/>
      <c r="AA32" s="521"/>
      <c r="AB32" s="522" t="str">
        <f>IF(ROUNDDOWN(V32/1000,0)=0,"",ROUNDDOWN(V32/1000,0))</f>
        <v/>
      </c>
      <c r="AC32" s="522"/>
      <c r="AD32" s="522"/>
      <c r="AE32" s="522"/>
      <c r="AF32" s="522"/>
      <c r="AG32" s="523"/>
      <c r="AH32" s="26"/>
    </row>
    <row r="33" spans="1:34" ht="15" customHeight="1">
      <c r="A33" s="25"/>
      <c r="B33" s="512"/>
      <c r="C33" s="498"/>
      <c r="D33" s="498"/>
      <c r="E33" s="498"/>
      <c r="F33" s="498"/>
      <c r="G33" s="498"/>
      <c r="H33" s="498"/>
      <c r="I33" s="421"/>
      <c r="J33" s="421"/>
      <c r="K33" s="421"/>
      <c r="L33" s="421"/>
      <c r="M33" s="421"/>
      <c r="N33" s="421"/>
      <c r="O33" s="421"/>
      <c r="P33" s="421"/>
      <c r="Q33" s="510"/>
      <c r="R33" s="510"/>
      <c r="S33" s="510"/>
      <c r="T33" s="510"/>
      <c r="U33" s="510"/>
      <c r="V33" s="511"/>
      <c r="W33" s="511"/>
      <c r="X33" s="511"/>
      <c r="Y33" s="511"/>
      <c r="Z33" s="511"/>
      <c r="AA33" s="511"/>
      <c r="AB33" s="370" t="str">
        <f t="shared" ref="AB33:AB36" si="1">IF(ROUNDDOWN(V33/1000,0)=0,"",ROUNDDOWN(V33/1000,0))</f>
        <v/>
      </c>
      <c r="AC33" s="370"/>
      <c r="AD33" s="370"/>
      <c r="AE33" s="370"/>
      <c r="AF33" s="370"/>
      <c r="AG33" s="371"/>
      <c r="AH33" s="26"/>
    </row>
    <row r="34" spans="1:34" ht="15" customHeight="1">
      <c r="A34" s="25"/>
      <c r="B34" s="512"/>
      <c r="C34" s="498"/>
      <c r="D34" s="498"/>
      <c r="E34" s="498"/>
      <c r="F34" s="498"/>
      <c r="G34" s="498"/>
      <c r="H34" s="498"/>
      <c r="I34" s="421"/>
      <c r="J34" s="421"/>
      <c r="K34" s="421"/>
      <c r="L34" s="421"/>
      <c r="M34" s="421"/>
      <c r="N34" s="421"/>
      <c r="O34" s="421"/>
      <c r="P34" s="421"/>
      <c r="Q34" s="510"/>
      <c r="R34" s="510"/>
      <c r="S34" s="510"/>
      <c r="T34" s="510"/>
      <c r="U34" s="510"/>
      <c r="V34" s="511"/>
      <c r="W34" s="511"/>
      <c r="X34" s="511"/>
      <c r="Y34" s="511"/>
      <c r="Z34" s="511"/>
      <c r="AA34" s="511"/>
      <c r="AB34" s="370" t="str">
        <f t="shared" si="1"/>
        <v/>
      </c>
      <c r="AC34" s="370"/>
      <c r="AD34" s="370"/>
      <c r="AE34" s="370"/>
      <c r="AF34" s="370"/>
      <c r="AG34" s="371"/>
      <c r="AH34" s="26"/>
    </row>
    <row r="35" spans="1:34" ht="15" customHeight="1">
      <c r="A35" s="25"/>
      <c r="B35" s="512"/>
      <c r="C35" s="498"/>
      <c r="D35" s="498"/>
      <c r="E35" s="498"/>
      <c r="F35" s="498"/>
      <c r="G35" s="498"/>
      <c r="H35" s="498"/>
      <c r="I35" s="421"/>
      <c r="J35" s="421"/>
      <c r="K35" s="421"/>
      <c r="L35" s="421"/>
      <c r="M35" s="421"/>
      <c r="N35" s="421"/>
      <c r="O35" s="421"/>
      <c r="P35" s="421"/>
      <c r="Q35" s="510"/>
      <c r="R35" s="510"/>
      <c r="S35" s="510"/>
      <c r="T35" s="510"/>
      <c r="U35" s="510"/>
      <c r="V35" s="511"/>
      <c r="W35" s="511"/>
      <c r="X35" s="511"/>
      <c r="Y35" s="511"/>
      <c r="Z35" s="511"/>
      <c r="AA35" s="511"/>
      <c r="AB35" s="370" t="str">
        <f t="shared" si="1"/>
        <v/>
      </c>
      <c r="AC35" s="370"/>
      <c r="AD35" s="370"/>
      <c r="AE35" s="370"/>
      <c r="AF35" s="370"/>
      <c r="AG35" s="371"/>
      <c r="AH35" s="26"/>
    </row>
    <row r="36" spans="1:34" ht="15" customHeight="1" thickBot="1">
      <c r="A36" s="25"/>
      <c r="B36" s="517"/>
      <c r="C36" s="500"/>
      <c r="D36" s="500"/>
      <c r="E36" s="500"/>
      <c r="F36" s="500"/>
      <c r="G36" s="500"/>
      <c r="H36" s="500"/>
      <c r="I36" s="420"/>
      <c r="J36" s="420"/>
      <c r="K36" s="420"/>
      <c r="L36" s="420"/>
      <c r="M36" s="420"/>
      <c r="N36" s="420"/>
      <c r="O36" s="420"/>
      <c r="P36" s="420"/>
      <c r="Q36" s="518"/>
      <c r="R36" s="518"/>
      <c r="S36" s="518"/>
      <c r="T36" s="518"/>
      <c r="U36" s="518"/>
      <c r="V36" s="519"/>
      <c r="W36" s="519"/>
      <c r="X36" s="519"/>
      <c r="Y36" s="519"/>
      <c r="Z36" s="519"/>
      <c r="AA36" s="519"/>
      <c r="AB36" s="515" t="str">
        <f t="shared" si="1"/>
        <v/>
      </c>
      <c r="AC36" s="515"/>
      <c r="AD36" s="515"/>
      <c r="AE36" s="515"/>
      <c r="AF36" s="515"/>
      <c r="AG36" s="516"/>
      <c r="AH36" s="26"/>
    </row>
    <row r="37" spans="1:34" ht="15" customHeight="1" thickBot="1">
      <c r="A37" s="25"/>
      <c r="B37" s="130" t="s">
        <v>26</v>
      </c>
      <c r="C37" s="131"/>
      <c r="D37" s="131"/>
      <c r="E37" s="131"/>
      <c r="F37" s="131"/>
      <c r="G37" s="131"/>
      <c r="H37" s="131"/>
      <c r="I37" s="131"/>
      <c r="J37" s="131"/>
      <c r="K37" s="131"/>
      <c r="L37" s="131"/>
      <c r="M37" s="131"/>
      <c r="N37" s="131"/>
      <c r="O37" s="131"/>
      <c r="P37" s="131"/>
      <c r="Q37" s="131"/>
      <c r="R37" s="131"/>
      <c r="S37" s="131"/>
      <c r="T37" s="131"/>
      <c r="U37" s="131"/>
      <c r="V37" s="513">
        <f>SUM(V32:AA36)</f>
        <v>0</v>
      </c>
      <c r="W37" s="514"/>
      <c r="X37" s="514"/>
      <c r="Y37" s="514"/>
      <c r="Z37" s="514"/>
      <c r="AA37" s="514"/>
      <c r="AB37" s="515" t="str">
        <f>IF(SUM(AB32:AG36)=0,"",SUM(AB32:AG36))</f>
        <v/>
      </c>
      <c r="AC37" s="515"/>
      <c r="AD37" s="515"/>
      <c r="AE37" s="515"/>
      <c r="AF37" s="515"/>
      <c r="AG37" s="516"/>
      <c r="AH37" s="26"/>
    </row>
    <row r="38" spans="1:34" ht="15" customHeight="1">
      <c r="A38" s="25"/>
      <c r="C38" s="32"/>
      <c r="D38" s="32"/>
      <c r="E38" s="9"/>
      <c r="F38" s="32"/>
      <c r="G38" s="32"/>
      <c r="H38" s="32"/>
      <c r="I38" s="32"/>
      <c r="J38" s="7"/>
      <c r="K38" s="2"/>
      <c r="L38" s="2"/>
      <c r="M38" s="2"/>
      <c r="N38" s="2"/>
      <c r="O38" s="2"/>
      <c r="P38" s="2"/>
      <c r="Q38" s="2"/>
      <c r="R38" s="2"/>
      <c r="S38" s="2"/>
      <c r="T38" s="2"/>
      <c r="U38" s="2"/>
      <c r="V38" s="2"/>
      <c r="W38" s="2"/>
      <c r="X38" s="2"/>
      <c r="Y38" s="2"/>
      <c r="Z38" s="2"/>
      <c r="AB38" s="2"/>
      <c r="AC38" s="2"/>
      <c r="AD38" s="2"/>
      <c r="AE38" s="2"/>
      <c r="AH38" s="26"/>
    </row>
    <row r="39" spans="1:34" ht="15" customHeight="1">
      <c r="A39" s="25"/>
      <c r="C39" s="32"/>
      <c r="D39" s="32"/>
      <c r="E39" s="9"/>
      <c r="F39" s="32"/>
      <c r="G39" s="32"/>
      <c r="H39" s="32"/>
      <c r="I39" s="32"/>
      <c r="J39" s="7"/>
      <c r="K39" s="2"/>
      <c r="L39" s="2"/>
      <c r="M39" s="2"/>
      <c r="N39" s="2"/>
      <c r="O39" s="2"/>
      <c r="P39" s="2"/>
      <c r="Q39" s="2"/>
      <c r="R39" s="2"/>
      <c r="S39" s="2"/>
      <c r="T39" s="2"/>
      <c r="U39" s="2"/>
      <c r="V39" s="2"/>
      <c r="W39" s="2"/>
      <c r="X39" s="2"/>
      <c r="Y39" s="2"/>
      <c r="Z39" s="2"/>
      <c r="AB39" s="2"/>
      <c r="AC39" s="2"/>
      <c r="AD39" s="2"/>
      <c r="AE39" s="2"/>
      <c r="AH39" s="26"/>
    </row>
    <row r="40" spans="1:34" ht="15" customHeight="1">
      <c r="A40" s="25"/>
      <c r="C40" s="32"/>
      <c r="D40" s="32"/>
      <c r="E40" s="9"/>
      <c r="F40" s="32"/>
      <c r="G40" s="32"/>
      <c r="H40" s="32"/>
      <c r="I40" s="32"/>
      <c r="J40" s="7"/>
      <c r="K40" s="2"/>
      <c r="L40" s="2"/>
      <c r="M40" s="2"/>
      <c r="N40" s="2"/>
      <c r="O40" s="2"/>
      <c r="P40" s="2"/>
      <c r="Q40" s="2"/>
      <c r="R40" s="2"/>
      <c r="S40" s="2"/>
      <c r="T40" s="2"/>
      <c r="U40" s="2"/>
      <c r="V40" s="2"/>
      <c r="W40" s="2"/>
      <c r="X40" s="2"/>
      <c r="Y40" s="2"/>
      <c r="Z40" s="2"/>
      <c r="AB40" s="2"/>
      <c r="AC40" s="2"/>
      <c r="AD40" s="2"/>
      <c r="AE40" s="2"/>
      <c r="AH40" s="26"/>
    </row>
    <row r="41" spans="1:34" ht="8.1" customHeight="1">
      <c r="A41" s="27"/>
      <c r="B41" s="11"/>
      <c r="C41" s="43"/>
      <c r="D41" s="43"/>
      <c r="E41" s="43"/>
      <c r="F41" s="43"/>
      <c r="G41" s="43"/>
      <c r="H41" s="43"/>
      <c r="I41" s="43"/>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28"/>
    </row>
    <row r="42" spans="1:34">
      <c r="A42" s="77" t="s">
        <v>319</v>
      </c>
      <c r="B42" s="50"/>
      <c r="C42" s="46"/>
      <c r="D42" s="47"/>
      <c r="E42" s="47"/>
      <c r="F42" s="47"/>
      <c r="G42" s="47"/>
      <c r="H42" s="47"/>
      <c r="I42" s="47"/>
      <c r="J42" s="47"/>
    </row>
    <row r="43" spans="1:34">
      <c r="A43" s="78" t="s">
        <v>345</v>
      </c>
      <c r="B43" s="50"/>
    </row>
    <row r="44" spans="1:34">
      <c r="A44" s="77" t="s">
        <v>343</v>
      </c>
      <c r="B44" s="50"/>
      <c r="C44" s="46"/>
      <c r="D44" s="47"/>
      <c r="E44" s="47"/>
      <c r="F44" s="47"/>
      <c r="G44" s="47"/>
      <c r="H44" s="47"/>
      <c r="I44" s="47"/>
      <c r="J44" s="47"/>
    </row>
    <row r="45" spans="1:34">
      <c r="A45" s="77" t="s">
        <v>344</v>
      </c>
      <c r="B45" s="50"/>
      <c r="C45" s="46"/>
      <c r="D45" s="47"/>
      <c r="E45" s="47"/>
      <c r="F45" s="47"/>
      <c r="G45" s="47"/>
      <c r="H45" s="47"/>
      <c r="I45" s="47"/>
      <c r="J45" s="47"/>
    </row>
    <row r="46" spans="1:34">
      <c r="A46" s="77" t="s">
        <v>69</v>
      </c>
      <c r="B46" s="50"/>
    </row>
    <row r="47" spans="1:34">
      <c r="A47" s="44"/>
      <c r="B47" s="50"/>
    </row>
    <row r="48" spans="1:34">
      <c r="A48" s="44"/>
      <c r="B48" s="50"/>
    </row>
    <row r="49" spans="1:2">
      <c r="A49" s="44"/>
      <c r="B49" s="50"/>
    </row>
    <row r="50" spans="1:2">
      <c r="A50" s="44"/>
      <c r="B50" s="50"/>
    </row>
    <row r="51" spans="1:2">
      <c r="A51" s="44"/>
      <c r="B51" s="50"/>
    </row>
    <row r="52" spans="1:2">
      <c r="A52" s="44"/>
      <c r="B52" s="50"/>
    </row>
    <row r="53" spans="1:2">
      <c r="A53" s="44"/>
      <c r="B53" s="50"/>
    </row>
    <row r="54" spans="1:2">
      <c r="A54" s="44"/>
      <c r="B54" s="50"/>
    </row>
  </sheetData>
  <sheetProtection password="C290" sheet="1" objects="1" scenarios="1"/>
  <mergeCells count="86">
    <mergeCell ref="A1:AH1"/>
    <mergeCell ref="L15:P15"/>
    <mergeCell ref="E6:I6"/>
    <mergeCell ref="E10:N10"/>
    <mergeCell ref="F11:I11"/>
    <mergeCell ref="K11:M11"/>
    <mergeCell ref="D13:G13"/>
    <mergeCell ref="I13:AC13"/>
    <mergeCell ref="A2:AH2"/>
    <mergeCell ref="A3:AH3"/>
    <mergeCell ref="Z6:AB6"/>
    <mergeCell ref="L6:R6"/>
    <mergeCell ref="U6:Y6"/>
    <mergeCell ref="Q10:T10"/>
    <mergeCell ref="B20:H20"/>
    <mergeCell ref="B21:H21"/>
    <mergeCell ref="B23:H23"/>
    <mergeCell ref="B24:H24"/>
    <mergeCell ref="I19:P19"/>
    <mergeCell ref="I20:P20"/>
    <mergeCell ref="I21:P21"/>
    <mergeCell ref="I23:P23"/>
    <mergeCell ref="I24:P24"/>
    <mergeCell ref="B19:H19"/>
    <mergeCell ref="Q33:U33"/>
    <mergeCell ref="V33:AA33"/>
    <mergeCell ref="AB33:AG33"/>
    <mergeCell ref="AB22:AG22"/>
    <mergeCell ref="Q19:U19"/>
    <mergeCell ref="Q20:U20"/>
    <mergeCell ref="Q21:U21"/>
    <mergeCell ref="Q23:U23"/>
    <mergeCell ref="V19:AA19"/>
    <mergeCell ref="B25:U25"/>
    <mergeCell ref="Q24:U24"/>
    <mergeCell ref="Q31:U31"/>
    <mergeCell ref="V31:AA31"/>
    <mergeCell ref="AB31:AG31"/>
    <mergeCell ref="B32:H32"/>
    <mergeCell ref="I32:P32"/>
    <mergeCell ref="Q32:U32"/>
    <mergeCell ref="V32:AA32"/>
    <mergeCell ref="AB32:AG32"/>
    <mergeCell ref="I30:K30"/>
    <mergeCell ref="D30:H30"/>
    <mergeCell ref="B33:H33"/>
    <mergeCell ref="I33:P33"/>
    <mergeCell ref="B34:H34"/>
    <mergeCell ref="I34:P34"/>
    <mergeCell ref="B31:H31"/>
    <mergeCell ref="I31:P31"/>
    <mergeCell ref="V25:AA25"/>
    <mergeCell ref="AB25:AG25"/>
    <mergeCell ref="B22:H22"/>
    <mergeCell ref="I22:P22"/>
    <mergeCell ref="Q22:U22"/>
    <mergeCell ref="V22:AA22"/>
    <mergeCell ref="V37:AA37"/>
    <mergeCell ref="AB37:AG37"/>
    <mergeCell ref="B37:U37"/>
    <mergeCell ref="B36:H36"/>
    <mergeCell ref="I36:P36"/>
    <mergeCell ref="Q36:U36"/>
    <mergeCell ref="V36:AA36"/>
    <mergeCell ref="AB36:AG36"/>
    <mergeCell ref="Q34:U34"/>
    <mergeCell ref="V34:AA34"/>
    <mergeCell ref="AB34:AG34"/>
    <mergeCell ref="B35:H35"/>
    <mergeCell ref="I35:P35"/>
    <mergeCell ref="Q35:U35"/>
    <mergeCell ref="V35:AA35"/>
    <mergeCell ref="AB35:AG35"/>
    <mergeCell ref="V21:AA21"/>
    <mergeCell ref="V23:AA23"/>
    <mergeCell ref="V24:AA24"/>
    <mergeCell ref="AB20:AG20"/>
    <mergeCell ref="AB21:AG21"/>
    <mergeCell ref="AB23:AG23"/>
    <mergeCell ref="AB24:AG24"/>
    <mergeCell ref="AJ4:AT4"/>
    <mergeCell ref="AJ5:AT5"/>
    <mergeCell ref="AJ3:AT3"/>
    <mergeCell ref="AB19:AG19"/>
    <mergeCell ref="V20:AA20"/>
    <mergeCell ref="V10:AF10"/>
  </mergeCells>
  <phoneticPr fontId="1"/>
  <conditionalFormatting sqref="V25:AA25">
    <cfRule type="cellIs" dxfId="1" priority="2" operator="equal">
      <formula>0</formula>
    </cfRule>
  </conditionalFormatting>
  <conditionalFormatting sqref="V37:AA37">
    <cfRule type="cellIs" dxfId="0" priority="1" operator="equal">
      <formula>0</formula>
    </cfRule>
  </conditionalFormatting>
  <dataValidations count="4">
    <dataValidation type="list" allowBlank="1" showInputMessage="1" showErrorMessage="1" sqref="I32:P36 I20:P24" xr:uid="{00000000-0002-0000-0800-000000000000}">
      <formula1>"太陽光発電,風力発電,バイオマス発電,小水力発電,地熱発電,その他発電,非化石証書,グリーン電力証書,Ｊ－クレジット"</formula1>
    </dataValidation>
    <dataValidation type="list" allowBlank="1" showInputMessage="1" showErrorMessage="1" sqref="Q20:U24 Q32:U36" xr:uid="{00000000-0002-0000-0800-000001000000}">
      <formula1>"建築主,リース,屋根貸し,自営線供給,自己託送供給,PPA,証書調達"</formula1>
    </dataValidation>
    <dataValidation type="list" allowBlank="1" showInputMessage="1" showErrorMessage="1" sqref="B20:H24 B32:H36" xr:uid="{00000000-0002-0000-0800-000002000000}">
      <formula1>"敷地内設置,敷地外設置,再エネ小売電気調達,再エネ証書調達"</formula1>
    </dataValidation>
    <dataValidation type="list" allowBlank="1" showInputMessage="1" showErrorMessage="1" sqref="D6 K6 D8 D10 P10" xr:uid="{00000000-0002-0000-0800-000003000000}">
      <formula1>"■,□"</formula1>
    </dataValidation>
  </dataValidations>
  <printOptions horizontalCentered="1"/>
  <pageMargins left="0.35433070866141736" right="0.35433070866141736" top="0.55118110236220474" bottom="0.55118110236220474" header="0"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使用上の注意等</vt:lpstr>
      <vt:lpstr>表紙</vt:lpstr>
      <vt:lpstr>①設置基準量算定</vt:lpstr>
      <vt:lpstr>②オンサイト設置</vt:lpstr>
      <vt:lpstr>③オフサイト設置</vt:lpstr>
      <vt:lpstr>④再エネ・証書調達</vt:lpstr>
      <vt:lpstr>⑤再エネ・証書調達</vt:lpstr>
      <vt:lpstr>⑥再エネ・証書調達</vt:lpstr>
      <vt:lpstr>⑦再エネ・証書調達</vt:lpstr>
      <vt:lpstr>①設置基準量算定!Print_Area</vt:lpstr>
      <vt:lpstr>②オンサイト設置!Print_Area</vt:lpstr>
      <vt:lpstr>③オフサイト設置!Print_Area</vt:lpstr>
      <vt:lpstr>④再エネ・証書調達!Print_Area</vt:lpstr>
      <vt:lpstr>⑤再エネ・証書調達!Print_Area</vt:lpstr>
      <vt:lpstr>⑥再エネ・証書調達!Print_Area</vt:lpstr>
      <vt:lpstr>⑦再エネ・証書調達!Print_Area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2025-09-19T04:33:19Z</dcterms:modified>
</cp:coreProperties>
</file>