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障害者雇用・就労推進課\06　収集資料（6.1調査等・統計データ・他都市資料・新聞記事）\02　福祉施設からの就労移行調査\03　川崎市独自調査資料（県依頼に基づく市内事業所宛て実績調査・H24分～）\"/>
    </mc:Choice>
  </mc:AlternateContent>
  <bookViews>
    <workbookView xWindow="0" yWindow="0" windowWidth="12555" windowHeight="7050"/>
  </bookViews>
  <sheets>
    <sheet name="調査結果" sheetId="1" r:id="rId1"/>
  </sheets>
  <definedNames>
    <definedName name="H10実績">#REF!</definedName>
    <definedName name="H9調査">#REF!</definedName>
    <definedName name="_xlnm.Print_Area" localSheetId="0">調査結果!$A$1:$I$128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71" i="1"/>
  <c r="C71" i="1"/>
  <c r="E124" i="1" l="1"/>
  <c r="I24" i="1" l="1"/>
  <c r="H24" i="1"/>
  <c r="G24" i="1"/>
  <c r="G58" i="1" l="1"/>
  <c r="F58" i="1"/>
  <c r="E58" i="1"/>
  <c r="D58" i="1"/>
  <c r="C58" i="1"/>
  <c r="G60" i="1"/>
  <c r="F60" i="1"/>
  <c r="E60" i="1"/>
  <c r="D60" i="1"/>
  <c r="C60" i="1"/>
  <c r="G47" i="1"/>
  <c r="F47" i="1"/>
  <c r="E47" i="1"/>
  <c r="D47" i="1"/>
  <c r="C47" i="1"/>
  <c r="G49" i="1"/>
  <c r="F49" i="1"/>
  <c r="E49" i="1"/>
  <c r="D49" i="1"/>
  <c r="C49" i="1"/>
  <c r="I36" i="1"/>
  <c r="H36" i="1"/>
  <c r="G36" i="1"/>
  <c r="F36" i="1"/>
  <c r="E36" i="1"/>
  <c r="D36" i="1"/>
  <c r="C36" i="1"/>
  <c r="I38" i="1"/>
  <c r="H38" i="1"/>
  <c r="G38" i="1"/>
  <c r="F38" i="1"/>
  <c r="E38" i="1"/>
  <c r="D38" i="1"/>
  <c r="C38" i="1"/>
  <c r="F24" i="1"/>
  <c r="E24" i="1"/>
  <c r="D24" i="1"/>
  <c r="C24" i="1"/>
  <c r="H80" i="1"/>
  <c r="G80" i="1"/>
  <c r="F80" i="1"/>
  <c r="E80" i="1"/>
  <c r="D80" i="1"/>
  <c r="C80" i="1"/>
  <c r="H91" i="1"/>
  <c r="G91" i="1"/>
  <c r="F91" i="1"/>
  <c r="E91" i="1"/>
  <c r="D91" i="1"/>
  <c r="C91" i="1"/>
  <c r="E102" i="1"/>
  <c r="D102" i="1"/>
  <c r="C102" i="1"/>
  <c r="E104" i="1"/>
  <c r="D104" i="1"/>
  <c r="C104" i="1"/>
  <c r="F113" i="1"/>
  <c r="E113" i="1"/>
  <c r="D113" i="1"/>
  <c r="C113" i="1"/>
  <c r="F115" i="1"/>
  <c r="E115" i="1"/>
  <c r="D115" i="1"/>
  <c r="C115" i="1"/>
  <c r="G12" i="1" l="1"/>
  <c r="F13" i="1" l="1"/>
  <c r="D13" i="1"/>
  <c r="E13" i="1"/>
  <c r="C13" i="1"/>
  <c r="D75" i="1"/>
  <c r="C75" i="1"/>
  <c r="D73" i="1"/>
  <c r="C73" i="1"/>
  <c r="G64" i="1"/>
  <c r="F64" i="1"/>
  <c r="E64" i="1"/>
  <c r="D64" i="1"/>
  <c r="C64" i="1"/>
  <c r="G62" i="1"/>
  <c r="F62" i="1"/>
  <c r="E62" i="1"/>
  <c r="D62" i="1"/>
  <c r="C62" i="1"/>
  <c r="G53" i="1"/>
  <c r="F53" i="1"/>
  <c r="E53" i="1"/>
  <c r="D53" i="1"/>
  <c r="C53" i="1"/>
  <c r="G51" i="1"/>
  <c r="F51" i="1"/>
  <c r="E51" i="1"/>
  <c r="D51" i="1"/>
  <c r="C51" i="1"/>
  <c r="H42" i="1"/>
  <c r="G42" i="1"/>
  <c r="F42" i="1"/>
  <c r="E42" i="1"/>
  <c r="D42" i="1"/>
  <c r="C42" i="1"/>
  <c r="I40" i="1"/>
  <c r="H40" i="1"/>
  <c r="G40" i="1"/>
  <c r="F40" i="1"/>
  <c r="E40" i="1"/>
  <c r="D40" i="1"/>
  <c r="C40" i="1"/>
  <c r="G13" i="1" l="1"/>
  <c r="G16" i="1"/>
  <c r="G14" i="1"/>
  <c r="H28" i="1"/>
  <c r="G28" i="1"/>
  <c r="F28" i="1"/>
  <c r="E28" i="1"/>
  <c r="D28" i="1"/>
  <c r="C28" i="1"/>
  <c r="C82" i="1"/>
  <c r="D82" i="1"/>
  <c r="E82" i="1"/>
  <c r="F82" i="1"/>
  <c r="G82" i="1"/>
  <c r="H82" i="1"/>
  <c r="C86" i="1"/>
  <c r="D86" i="1"/>
  <c r="E86" i="1"/>
  <c r="F86" i="1"/>
  <c r="G86" i="1"/>
  <c r="H86" i="1"/>
  <c r="C93" i="1"/>
  <c r="D93" i="1"/>
  <c r="E93" i="1"/>
  <c r="F93" i="1"/>
  <c r="G93" i="1"/>
  <c r="C97" i="1"/>
  <c r="D97" i="1"/>
  <c r="E97" i="1"/>
  <c r="F97" i="1"/>
  <c r="G97" i="1"/>
  <c r="C108" i="1"/>
  <c r="D108" i="1"/>
  <c r="E119" i="1"/>
  <c r="D119" i="1"/>
  <c r="C119" i="1"/>
  <c r="F119" i="1"/>
  <c r="I26" i="1" l="1"/>
  <c r="D26" i="1" l="1"/>
  <c r="E26" i="1"/>
  <c r="F26" i="1"/>
  <c r="G26" i="1"/>
  <c r="H26" i="1"/>
  <c r="C26" i="1"/>
  <c r="E125" i="1" l="1"/>
  <c r="C15" i="1" l="1"/>
  <c r="F15" i="1" l="1"/>
  <c r="E15" i="1"/>
  <c r="D15" i="1"/>
  <c r="G15" i="1" l="1"/>
  <c r="C106" i="1"/>
  <c r="D106" i="1"/>
  <c r="C95" i="1"/>
  <c r="D95" i="1"/>
  <c r="E95" i="1"/>
  <c r="F95" i="1"/>
  <c r="G95" i="1"/>
  <c r="H95" i="1"/>
  <c r="H97" i="1"/>
  <c r="C84" i="1"/>
  <c r="D84" i="1"/>
  <c r="E84" i="1"/>
  <c r="F84" i="1"/>
  <c r="G84" i="1"/>
  <c r="H84" i="1"/>
  <c r="E117" i="1" l="1"/>
  <c r="D117" i="1"/>
  <c r="C117" i="1"/>
  <c r="H93" i="1"/>
  <c r="E126" i="1" l="1"/>
  <c r="C17" i="1"/>
  <c r="E17" i="1" l="1"/>
  <c r="F17" i="1"/>
  <c r="D17" i="1"/>
  <c r="G17" i="1" l="1"/>
  <c r="G18" i="1" l="1"/>
  <c r="F19" i="1" l="1"/>
  <c r="D19" i="1" l="1"/>
  <c r="C19" i="1" l="1"/>
  <c r="E19" i="1"/>
  <c r="G19" i="1" l="1"/>
</calcChain>
</file>

<file path=xl/sharedStrings.xml><?xml version="1.0" encoding="utf-8"?>
<sst xmlns="http://schemas.openxmlformats.org/spreadsheetml/2006/main" count="91" uniqueCount="67">
  <si>
    <t>１　福祉施設から一般就労への移行者数</t>
    <rPh sb="2" eb="4">
      <t>フクシ</t>
    </rPh>
    <rPh sb="4" eb="6">
      <t>シセツ</t>
    </rPh>
    <rPh sb="8" eb="10">
      <t>イッパン</t>
    </rPh>
    <rPh sb="10" eb="12">
      <t>シュウロウ</t>
    </rPh>
    <rPh sb="14" eb="16">
      <t>イコウ</t>
    </rPh>
    <rPh sb="16" eb="17">
      <t>シャ</t>
    </rPh>
    <rPh sb="17" eb="18">
      <t>スウ</t>
    </rPh>
    <phoneticPr fontId="2"/>
  </si>
  <si>
    <t>就労移行支援事業所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2"/>
  </si>
  <si>
    <t>就労継続支援Ａ型事業所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2"/>
  </si>
  <si>
    <t>就労継続支援Ｂ型事業所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2"/>
  </si>
  <si>
    <t>計</t>
    <rPh sb="0" eb="1">
      <t>ケイ</t>
    </rPh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</si>
  <si>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</si>
  <si>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</si>
  <si>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</si>
  <si>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その他</t>
    <rPh sb="2" eb="3">
      <t>ホカ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</si>
  <si>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</si>
  <si>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</si>
  <si>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</si>
  <si>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</si>
  <si>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</si>
  <si>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</si>
  <si>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不明</t>
    <rPh sb="0" eb="2">
      <t>フメイ</t>
    </rPh>
    <phoneticPr fontId="2"/>
  </si>
  <si>
    <t>Ａ１</t>
    <phoneticPr fontId="2"/>
  </si>
  <si>
    <t>Ａ２</t>
    <phoneticPr fontId="2"/>
  </si>
  <si>
    <t>Ｂ１</t>
    <phoneticPr fontId="2"/>
  </si>
  <si>
    <t>Ｂ２</t>
    <phoneticPr fontId="2"/>
  </si>
  <si>
    <t>なし</t>
    <phoneticPr fontId="2"/>
  </si>
  <si>
    <t>20歳未満</t>
    <rPh sb="2" eb="3">
      <t>サイ</t>
    </rPh>
    <rPh sb="3" eb="5">
      <t>ミマン</t>
    </rPh>
    <phoneticPr fontId="2"/>
  </si>
  <si>
    <t>20歳以上30歳未満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</si>
  <si>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30歳以上40歳未満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</si>
  <si>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40歳以上50歳未満</t>
    <rPh sb="2" eb="5">
      <t>サイイジョウ</t>
    </rPh>
    <rPh sb="7" eb="8">
      <t>サイ</t>
    </rPh>
    <rPh sb="8" eb="10">
      <t>ミマン</t>
    </rPh>
    <phoneticPr fontId="2"/>
  </si>
  <si>
    <t>50歳以上60歳未満</t>
    <rPh sb="2" eb="5">
      <t>サイイジョウ</t>
    </rPh>
    <rPh sb="7" eb="10">
      <t>サイミマン</t>
    </rPh>
    <phoneticPr fontId="2"/>
  </si>
  <si>
    <t>60歳以上</t>
    <rPh sb="2" eb="5">
      <t>サイイジョウ</t>
    </rPh>
    <phoneticPr fontId="2"/>
  </si>
  <si>
    <t>6か月未満</t>
    <rPh sb="2" eb="3">
      <t>ゲツ</t>
    </rPh>
    <rPh sb="3" eb="5">
      <t>ミマン</t>
    </rPh>
    <phoneticPr fontId="2"/>
  </si>
  <si>
    <t>6か月以上1年未満</t>
    <rPh sb="2" eb="5">
      <t>ゲツイジョウ</t>
    </rPh>
    <rPh sb="6" eb="7">
      <t>ネン</t>
    </rPh>
    <rPh sb="7" eb="9">
      <t>ミマン</t>
    </rPh>
    <phoneticPr fontId="2"/>
  </si>
  <si>
    <t>1年以上2年未満</t>
    <rPh sb="1" eb="4">
      <t>ネンイジョウ</t>
    </rPh>
    <rPh sb="5" eb="6">
      <t>ネン</t>
    </rPh>
    <rPh sb="6" eb="8">
      <t>ミマン</t>
    </rPh>
    <phoneticPr fontId="2"/>
  </si>
  <si>
    <t>2年以上3年未満</t>
    <rPh sb="1" eb="4">
      <t>ネンイジョウ</t>
    </rPh>
    <rPh sb="5" eb="6">
      <t>ネン</t>
    </rPh>
    <rPh sb="6" eb="8">
      <t>ミマン</t>
    </rPh>
    <phoneticPr fontId="2"/>
  </si>
  <si>
    <t>3年以上</t>
    <rPh sb="1" eb="4">
      <t>ネンイジョウ</t>
    </rPh>
    <phoneticPr fontId="2"/>
  </si>
  <si>
    <t>精神障害</t>
    <rPh sb="0" eb="2">
      <t>セイシン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</si>
  <si>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</si>
  <si>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身体障害</t>
    <rPh sb="0" eb="2">
      <t>シンタイ</t>
    </rPh>
    <rPh sb="2" eb="4">
      <t>ショウガイ</t>
    </rPh>
    <phoneticPr fontId="2"/>
  </si>
  <si>
    <t>２　事業所別移行者数</t>
    <rPh sb="2" eb="4">
      <t>ジギョウ</t>
    </rPh>
    <rPh sb="4" eb="5">
      <t>ショ</t>
    </rPh>
    <rPh sb="5" eb="6">
      <t>ベツ</t>
    </rPh>
    <rPh sb="6" eb="8">
      <t>イコウ</t>
    </rPh>
    <rPh sb="8" eb="9">
      <t>シャ</t>
    </rPh>
    <rPh sb="9" eb="10">
      <t>スウ</t>
    </rPh>
    <phoneticPr fontId="2"/>
  </si>
  <si>
    <t>不明</t>
    <rPh sb="0" eb="2">
      <t>フメイ</t>
    </rPh>
    <phoneticPr fontId="2"/>
  </si>
  <si>
    <t>（発達障害（再掲））</t>
    <rPh sb="1" eb="3">
      <t>ハッタツ</t>
    </rPh>
    <rPh sb="3" eb="5">
      <t>ショウガイ</t>
    </rPh>
    <rPh sb="6" eb="8">
      <t>サイケイ</t>
    </rPh>
    <phoneticPr fontId="2"/>
  </si>
  <si>
    <t>（高次脳機能障害（再掲））</t>
    <rPh sb="1" eb="3">
      <t>コウジ</t>
    </rPh>
    <rPh sb="3" eb="4">
      <t>ノウ</t>
    </rPh>
    <rPh sb="4" eb="6">
      <t>キノウ</t>
    </rPh>
    <rPh sb="6" eb="8">
      <t>ショウガイ</t>
    </rPh>
    <rPh sb="9" eb="11">
      <t>サイケイ</t>
    </rPh>
    <phoneticPr fontId="2"/>
  </si>
  <si>
    <t>正社員以外</t>
    <rPh sb="0" eb="3">
      <t>セイシャイン</t>
    </rPh>
    <rPh sb="3" eb="5">
      <t>イガイ</t>
    </rPh>
    <phoneticPr fontId="2"/>
  </si>
  <si>
    <t>週20～30H未満</t>
    <rPh sb="0" eb="1">
      <t>シュウ</t>
    </rPh>
    <rPh sb="7" eb="9">
      <t>ミマン</t>
    </rPh>
    <phoneticPr fontId="2"/>
  </si>
  <si>
    <t>週20H未満</t>
    <rPh sb="0" eb="1">
      <t>シュウ</t>
    </rPh>
    <rPh sb="4" eb="6">
      <t>ミマン</t>
    </rPh>
    <phoneticPr fontId="2"/>
  </si>
  <si>
    <t>就労者数</t>
    <rPh sb="0" eb="2">
      <t>シュウロウ</t>
    </rPh>
    <rPh sb="2" eb="3">
      <t>シャ</t>
    </rPh>
    <rPh sb="3" eb="4">
      <t>スウ</t>
    </rPh>
    <phoneticPr fontId="2"/>
  </si>
  <si>
    <t>定着者数</t>
    <rPh sb="0" eb="2">
      <t>テイチャク</t>
    </rPh>
    <rPh sb="2" eb="3">
      <t>シャ</t>
    </rPh>
    <rPh sb="3" eb="4">
      <t>スウ</t>
    </rPh>
    <phoneticPr fontId="2"/>
  </si>
  <si>
    <t>定着率</t>
    <rPh sb="0" eb="2">
      <t>テイチャク</t>
    </rPh>
    <rPh sb="2" eb="3">
      <t>リツ</t>
    </rPh>
    <phoneticPr fontId="2"/>
  </si>
  <si>
    <t>自立訓練事業</t>
    <rPh sb="0" eb="2">
      <t>ジリツ</t>
    </rPh>
    <rPh sb="2" eb="4">
      <t>クンレン</t>
    </rPh>
    <rPh sb="4" eb="6">
      <t>ジギョウ</t>
    </rPh>
    <phoneticPr fontId="2"/>
  </si>
  <si>
    <t>正社員</t>
    <rPh sb="0" eb="3">
      <t>セイシャイン</t>
    </rPh>
    <phoneticPr fontId="2"/>
  </si>
  <si>
    <t>ー</t>
    <phoneticPr fontId="2"/>
  </si>
  <si>
    <t>217人</t>
    <rPh sb="3" eb="4">
      <t>ニン</t>
    </rPh>
    <phoneticPr fontId="2"/>
  </si>
  <si>
    <t>277人</t>
    <rPh sb="3" eb="4">
      <t>ニン</t>
    </rPh>
    <phoneticPr fontId="2"/>
  </si>
  <si>
    <t>川崎市内の福祉施設利用者の一般就労に関する実態調査結果（令和元年度）</t>
    <rPh sb="28" eb="30">
      <t>レイワ</t>
    </rPh>
    <rPh sb="30" eb="31">
      <t>モト</t>
    </rPh>
    <phoneticPr fontId="2"/>
  </si>
  <si>
    <t>262人</t>
    <rPh sb="3" eb="4">
      <t>ニン</t>
    </rPh>
    <phoneticPr fontId="2"/>
  </si>
  <si>
    <t>ー</t>
    <phoneticPr fontId="2"/>
  </si>
  <si>
    <t>不明</t>
    <phoneticPr fontId="2"/>
  </si>
  <si>
    <t>-</t>
    <phoneticPr fontId="2"/>
  </si>
  <si>
    <t>（難病（再掲））</t>
    <rPh sb="1" eb="3">
      <t>ナンビョウ</t>
    </rPh>
    <rPh sb="4" eb="6">
      <t>サイケイ</t>
    </rPh>
    <phoneticPr fontId="2"/>
  </si>
  <si>
    <t>その他</t>
    <rPh sb="2" eb="3">
      <t>タ</t>
    </rPh>
    <phoneticPr fontId="2"/>
  </si>
  <si>
    <t>R1</t>
    <phoneticPr fontId="2"/>
  </si>
  <si>
    <t>271人</t>
    <rPh sb="3" eb="4">
      <t>ニン</t>
    </rPh>
    <phoneticPr fontId="2"/>
  </si>
  <si>
    <t>週30以上</t>
    <rPh sb="0" eb="1">
      <t>シュウ</t>
    </rPh>
    <rPh sb="3" eb="5">
      <t>イジョウ</t>
    </rPh>
    <phoneticPr fontId="2"/>
  </si>
  <si>
    <t>3　障害種別</t>
    <rPh sb="2" eb="4">
      <t>ショウガイ</t>
    </rPh>
    <rPh sb="4" eb="6">
      <t>シュベツ</t>
    </rPh>
    <phoneticPr fontId="2"/>
  </si>
  <si>
    <t>4　等級・区分</t>
    <rPh sb="2" eb="4">
      <t>トウキュウ</t>
    </rPh>
    <rPh sb="5" eb="7">
      <t>クブン</t>
    </rPh>
    <phoneticPr fontId="2"/>
  </si>
  <si>
    <t>5　年　齢</t>
    <rPh sb="2" eb="3">
      <t>ネン</t>
    </rPh>
    <rPh sb="4" eb="5">
      <t>レイ</t>
    </rPh>
    <phoneticPr fontId="2"/>
  </si>
  <si>
    <t>6　通所利用期間</t>
    <rPh sb="2" eb="4">
      <t>ツウショ</t>
    </rPh>
    <rPh sb="4" eb="6">
      <t>リヨウ</t>
    </rPh>
    <rPh sb="6" eb="8">
      <t>キカン</t>
    </rPh>
    <phoneticPr fontId="2"/>
  </si>
  <si>
    <t>7　雇用形態等</t>
    <rPh sb="2" eb="4">
      <t>コヨウ</t>
    </rPh>
    <rPh sb="4" eb="6">
      <t>ケイタイ</t>
    </rPh>
    <rPh sb="6" eb="7">
      <t>トウ</t>
    </rPh>
    <phoneticPr fontId="2"/>
  </si>
  <si>
    <t>8　週の勤務時間</t>
    <rPh sb="2" eb="3">
      <t>シュウ</t>
    </rPh>
    <rPh sb="4" eb="6">
      <t>キンム</t>
    </rPh>
    <rPh sb="6" eb="8">
      <t>ジカン</t>
    </rPh>
    <phoneticPr fontId="2"/>
  </si>
  <si>
    <t>9　就労１年後の定着状況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</si>
</sst>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0.5"/>
      <name val="DejaVu Sans"/>
      <family val="2"/>
    </font>
    <font>
      <sz val="11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10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/>
    </xf>
    <xf numFmtId="177" fontId="4" fillId="0" borderId="13" xfId="1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4" fillId="0" borderId="4" xfId="1" quotePrefix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177" fontId="4" fillId="0" borderId="8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9" xfId="0" applyFont="1" applyBorder="1" applyAlignment="1">
      <alignment horizontal="right" vertical="center" shrinkToFit="1"/>
    </xf>
    <xf numFmtId="0" fontId="4" fillId="0" borderId="30" xfId="0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0" xfId="1" applyNumberFormat="1" applyFont="1" applyBorder="1" applyAlignment="1">
      <alignment horizontal="right" vertical="center"/>
    </xf>
    <xf numFmtId="9" fontId="4" fillId="0" borderId="0" xfId="1" quotePrefix="1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8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177" fontId="4" fillId="0" borderId="8" xfId="0" applyNumberFormat="1" applyFont="1" applyBorder="1" applyAlignment="1">
      <alignment vertical="center" shrinkToFit="1"/>
    </xf>
    <xf numFmtId="9" fontId="4" fillId="0" borderId="8" xfId="1" quotePrefix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>
      <alignment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177" fontId="4" fillId="0" borderId="27" xfId="0" applyNumberFormat="1" applyFont="1" applyBorder="1" applyAlignment="1">
      <alignment horizontal="right"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177" fontId="4" fillId="0" borderId="0" xfId="0" applyNumberFormat="1" applyFont="1">
      <alignment vertical="center"/>
    </xf>
    <xf numFmtId="0" fontId="10" fillId="0" borderId="0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9" fontId="4" fillId="0" borderId="38" xfId="0" applyNumberFormat="1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15" xfId="0" applyFont="1" applyBorder="1">
      <alignment vertical="center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177" fontId="4" fillId="0" borderId="6" xfId="1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1" xfId="0" applyFont="1" applyBorder="1" applyAlignment="1">
      <alignment horizontal="right" vertical="center" shrinkToFit="1"/>
    </xf>
    <xf numFmtId="0" fontId="4" fillId="0" borderId="42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7"/>
  <sheetViews>
    <sheetView tabSelected="1" view="pageBreakPreview" zoomScale="85" zoomScaleNormal="85" zoomScaleSheetLayoutView="85" workbookViewId="0">
      <selection activeCell="G7" sqref="G7"/>
    </sheetView>
  </sheetViews>
  <sheetFormatPr defaultRowHeight="12.75" customHeight="1"/>
  <cols>
    <col min="1" max="1" width="2.625" style="1" customWidth="1"/>
    <col min="2" max="2" width="4" style="2" bestFit="1" customWidth="1"/>
    <col min="3" max="8" width="15.625" style="1" customWidth="1"/>
    <col min="9" max="9" width="13.875" style="1" customWidth="1"/>
    <col min="10" max="10" width="10" style="1" bestFit="1" customWidth="1"/>
    <col min="11" max="16384" width="9" style="1"/>
  </cols>
  <sheetData>
    <row r="1" spans="1:9" ht="20.100000000000001" customHeight="1">
      <c r="A1" s="119" t="s">
        <v>50</v>
      </c>
      <c r="B1" s="119"/>
      <c r="C1" s="119"/>
      <c r="D1" s="119"/>
      <c r="E1" s="119"/>
      <c r="F1" s="119"/>
      <c r="G1" s="119"/>
      <c r="H1" s="119"/>
      <c r="I1" s="119"/>
    </row>
    <row r="2" spans="1:9" ht="12.75" customHeight="1">
      <c r="A2" s="53"/>
      <c r="B2" s="53"/>
      <c r="C2" s="53"/>
      <c r="D2" s="53"/>
      <c r="E2" s="53"/>
      <c r="F2" s="53"/>
      <c r="G2" s="53"/>
      <c r="H2" s="53"/>
    </row>
    <row r="3" spans="1:9" ht="12.75" customHeight="1">
      <c r="A3" s="5"/>
      <c r="B3" s="5"/>
      <c r="C3" s="5"/>
      <c r="D3" s="5"/>
      <c r="E3" s="5"/>
      <c r="F3" s="5"/>
      <c r="G3" s="5"/>
      <c r="H3" s="5"/>
    </row>
    <row r="4" spans="1:9" ht="12.75" customHeight="1">
      <c r="A4" s="1" t="s">
        <v>0</v>
      </c>
    </row>
    <row r="5" spans="1:9" ht="27" customHeight="1">
      <c r="B5" s="47" t="s">
        <v>57</v>
      </c>
      <c r="C5" s="32" t="s">
        <v>58</v>
      </c>
    </row>
    <row r="6" spans="1:9" s="62" customFormat="1" ht="27" customHeight="1">
      <c r="B6" s="88">
        <v>30</v>
      </c>
      <c r="C6" s="32" t="s">
        <v>51</v>
      </c>
    </row>
    <row r="7" spans="1:9" ht="26.25" customHeight="1">
      <c r="B7" s="43">
        <v>29</v>
      </c>
      <c r="C7" s="32" t="s">
        <v>49</v>
      </c>
    </row>
    <row r="8" spans="1:9" ht="26.25" customHeight="1">
      <c r="B8" s="31">
        <v>28</v>
      </c>
      <c r="C8" s="32" t="s">
        <v>48</v>
      </c>
    </row>
    <row r="9" spans="1:9" ht="12.75" customHeight="1">
      <c r="C9" s="6"/>
    </row>
    <row r="10" spans="1:9" ht="12.75" customHeight="1">
      <c r="A10" s="1" t="s">
        <v>35</v>
      </c>
    </row>
    <row r="11" spans="1:9" ht="12.75" customHeight="1" thickBot="1">
      <c r="B11" s="19"/>
      <c r="C11" s="73" t="s">
        <v>1</v>
      </c>
      <c r="D11" s="74" t="s">
        <v>2</v>
      </c>
      <c r="E11" s="74" t="s">
        <v>3</v>
      </c>
      <c r="F11" s="74" t="s">
        <v>45</v>
      </c>
      <c r="G11" s="22" t="s">
        <v>4</v>
      </c>
    </row>
    <row r="12" spans="1:9" s="62" customFormat="1" ht="12.75" customHeight="1" thickTop="1">
      <c r="B12" s="109" t="s">
        <v>57</v>
      </c>
      <c r="C12" s="102">
        <v>234</v>
      </c>
      <c r="D12" s="103">
        <v>18</v>
      </c>
      <c r="E12" s="103">
        <v>17</v>
      </c>
      <c r="F12" s="103">
        <v>2</v>
      </c>
      <c r="G12" s="36">
        <f>SUM(C12:F12)</f>
        <v>271</v>
      </c>
    </row>
    <row r="13" spans="1:9" s="62" customFormat="1" ht="12.75" customHeight="1">
      <c r="B13" s="107"/>
      <c r="C13" s="48">
        <f>SUM(C12)/G12</f>
        <v>0.86346863468634683</v>
      </c>
      <c r="D13" s="95">
        <f>SUM(D12)/G12</f>
        <v>6.6420664206642069E-2</v>
      </c>
      <c r="E13" s="95">
        <f>SUM(E12)/G12</f>
        <v>6.273062730627306E-2</v>
      </c>
      <c r="F13" s="95">
        <f>SUM(F12)/G12</f>
        <v>7.3800738007380072E-3</v>
      </c>
      <c r="G13" s="96">
        <f>SUM(C13:F13)</f>
        <v>1</v>
      </c>
    </row>
    <row r="14" spans="1:9" ht="12.75" customHeight="1">
      <c r="B14" s="108">
        <v>30</v>
      </c>
      <c r="C14" s="92">
        <v>223</v>
      </c>
      <c r="D14" s="93">
        <v>23</v>
      </c>
      <c r="E14" s="93">
        <v>16</v>
      </c>
      <c r="F14" s="93">
        <v>0</v>
      </c>
      <c r="G14" s="94">
        <f>SUM(C14:F14)</f>
        <v>262</v>
      </c>
    </row>
    <row r="15" spans="1:9" ht="12.75" customHeight="1">
      <c r="B15" s="107"/>
      <c r="C15" s="71">
        <f>SUM(C14)/G14</f>
        <v>0.85114503816793896</v>
      </c>
      <c r="D15" s="72">
        <f>SUM(D14)/G14</f>
        <v>8.7786259541984726E-2</v>
      </c>
      <c r="E15" s="72">
        <f>SUM(E14)/G14</f>
        <v>6.1068702290076333E-2</v>
      </c>
      <c r="F15" s="72">
        <f>SUM(F14)/G14</f>
        <v>0</v>
      </c>
      <c r="G15" s="55">
        <f>SUM(C15:F15)</f>
        <v>1</v>
      </c>
    </row>
    <row r="16" spans="1:9" ht="12.75" customHeight="1">
      <c r="B16" s="108">
        <v>29</v>
      </c>
      <c r="C16" s="69">
        <v>239</v>
      </c>
      <c r="D16" s="70">
        <v>18</v>
      </c>
      <c r="E16" s="70">
        <v>20</v>
      </c>
      <c r="F16" s="70">
        <v>0</v>
      </c>
      <c r="G16" s="70">
        <f>SUM(C16:F16)</f>
        <v>277</v>
      </c>
    </row>
    <row r="17" spans="1:10" ht="12.75" customHeight="1">
      <c r="B17" s="107"/>
      <c r="C17" s="71">
        <f>SUM(C16)/G16</f>
        <v>0.86281588447653434</v>
      </c>
      <c r="D17" s="72">
        <f>SUM(D16)/G16</f>
        <v>6.4981949458483748E-2</v>
      </c>
      <c r="E17" s="72">
        <f>SUM(E16)/G16</f>
        <v>7.2202166064981949E-2</v>
      </c>
      <c r="F17" s="72">
        <f>SUM(F16)/G16</f>
        <v>0</v>
      </c>
      <c r="G17" s="55">
        <f>SUM(C17:F17)</f>
        <v>1</v>
      </c>
    </row>
    <row r="18" spans="1:10" ht="12.75" customHeight="1">
      <c r="B18" s="108">
        <v>28</v>
      </c>
      <c r="C18" s="69">
        <v>168</v>
      </c>
      <c r="D18" s="70">
        <v>23</v>
      </c>
      <c r="E18" s="70">
        <v>24</v>
      </c>
      <c r="F18" s="70">
        <v>2</v>
      </c>
      <c r="G18" s="70">
        <f>SUM(C18:F18)</f>
        <v>217</v>
      </c>
    </row>
    <row r="19" spans="1:10" ht="12.75" customHeight="1">
      <c r="B19" s="107"/>
      <c r="C19" s="37">
        <f>SUM(C18)/G18</f>
        <v>0.77419354838709675</v>
      </c>
      <c r="D19" s="37">
        <f>SUM(D18)/G18</f>
        <v>0.10599078341013825</v>
      </c>
      <c r="E19" s="37">
        <f>SUM(E18)/G18</f>
        <v>0.11059907834101383</v>
      </c>
      <c r="F19" s="37">
        <f>SUM(F18)/G18</f>
        <v>9.2165898617511521E-3</v>
      </c>
      <c r="G19" s="20">
        <f>SUM(C19:F19)</f>
        <v>0.99999999999999989</v>
      </c>
    </row>
    <row r="21" spans="1:10" ht="12.75" customHeight="1">
      <c r="A21" s="1" t="s">
        <v>60</v>
      </c>
    </row>
    <row r="22" spans="1:10" ht="12.75" customHeight="1" thickBot="1">
      <c r="B22" s="19"/>
      <c r="C22" s="17" t="s">
        <v>34</v>
      </c>
      <c r="D22" s="15" t="s">
        <v>33</v>
      </c>
      <c r="E22" s="15" t="s">
        <v>32</v>
      </c>
      <c r="F22" s="15" t="s">
        <v>8</v>
      </c>
      <c r="G22" s="21" t="s">
        <v>37</v>
      </c>
      <c r="H22" s="17" t="s">
        <v>38</v>
      </c>
      <c r="I22" s="75" t="s">
        <v>55</v>
      </c>
    </row>
    <row r="23" spans="1:10" s="62" customFormat="1" ht="12.75" customHeight="1" thickTop="1">
      <c r="B23" s="109" t="s">
        <v>57</v>
      </c>
      <c r="C23" s="35">
        <v>21</v>
      </c>
      <c r="D23" s="36">
        <v>54</v>
      </c>
      <c r="E23" s="36">
        <v>190</v>
      </c>
      <c r="F23" s="36">
        <v>6</v>
      </c>
      <c r="G23" s="36">
        <v>58</v>
      </c>
      <c r="H23" s="36">
        <v>9</v>
      </c>
      <c r="I23" s="36">
        <v>3</v>
      </c>
    </row>
    <row r="24" spans="1:10" s="62" customFormat="1" ht="12.75" customHeight="1">
      <c r="B24" s="107"/>
      <c r="C24" s="37">
        <f t="shared" ref="C24:I24" si="0">C23/271</f>
        <v>7.7490774907749083E-2</v>
      </c>
      <c r="D24" s="37">
        <f t="shared" si="0"/>
        <v>0.19926199261992619</v>
      </c>
      <c r="E24" s="37">
        <f t="shared" si="0"/>
        <v>0.70110701107011075</v>
      </c>
      <c r="F24" s="37">
        <f t="shared" si="0"/>
        <v>2.2140221402214021E-2</v>
      </c>
      <c r="G24" s="37">
        <f t="shared" si="0"/>
        <v>0.2140221402214022</v>
      </c>
      <c r="H24" s="37">
        <f t="shared" si="0"/>
        <v>3.3210332103321034E-2</v>
      </c>
      <c r="I24" s="37">
        <f t="shared" si="0"/>
        <v>1.107011070110701E-2</v>
      </c>
      <c r="J24" s="77"/>
    </row>
    <row r="25" spans="1:10" ht="12.75" customHeight="1">
      <c r="B25" s="108">
        <v>30</v>
      </c>
      <c r="C25" s="69">
        <v>9</v>
      </c>
      <c r="D25" s="70">
        <v>54</v>
      </c>
      <c r="E25" s="70">
        <v>186</v>
      </c>
      <c r="F25" s="70">
        <v>13</v>
      </c>
      <c r="G25" s="70">
        <v>55</v>
      </c>
      <c r="H25" s="70">
        <v>1</v>
      </c>
      <c r="I25" s="70">
        <v>2</v>
      </c>
    </row>
    <row r="26" spans="1:10" ht="12.75" customHeight="1">
      <c r="B26" s="107"/>
      <c r="C26" s="37">
        <f>C25/262</f>
        <v>3.4351145038167941E-2</v>
      </c>
      <c r="D26" s="37">
        <f t="shared" ref="D26:I26" si="1">D25/262</f>
        <v>0.20610687022900764</v>
      </c>
      <c r="E26" s="37">
        <f t="shared" si="1"/>
        <v>0.70992366412213737</v>
      </c>
      <c r="F26" s="37">
        <f t="shared" si="1"/>
        <v>4.9618320610687022E-2</v>
      </c>
      <c r="G26" s="37">
        <f t="shared" si="1"/>
        <v>0.20992366412213739</v>
      </c>
      <c r="H26" s="37">
        <f t="shared" si="1"/>
        <v>3.8167938931297708E-3</v>
      </c>
      <c r="I26" s="37">
        <f t="shared" si="1"/>
        <v>7.6335877862595417E-3</v>
      </c>
    </row>
    <row r="27" spans="1:10" ht="12.75" customHeight="1">
      <c r="B27" s="108">
        <v>29</v>
      </c>
      <c r="C27" s="69">
        <v>13</v>
      </c>
      <c r="D27" s="70">
        <v>78</v>
      </c>
      <c r="E27" s="70">
        <v>171</v>
      </c>
      <c r="F27" s="70">
        <v>15</v>
      </c>
      <c r="G27" s="70">
        <v>88</v>
      </c>
      <c r="H27" s="70">
        <v>11</v>
      </c>
    </row>
    <row r="28" spans="1:10" ht="12.75" customHeight="1">
      <c r="B28" s="107"/>
      <c r="C28" s="37">
        <f t="shared" ref="C28:H28" si="2">SUM(C27)/277</f>
        <v>4.6931407942238268E-2</v>
      </c>
      <c r="D28" s="37">
        <f t="shared" si="2"/>
        <v>0.28158844765342961</v>
      </c>
      <c r="E28" s="37">
        <f t="shared" si="2"/>
        <v>0.61732851985559567</v>
      </c>
      <c r="F28" s="37">
        <f t="shared" si="2"/>
        <v>5.4151624548736461E-2</v>
      </c>
      <c r="G28" s="48">
        <f t="shared" si="2"/>
        <v>0.3176895306859206</v>
      </c>
      <c r="H28" s="51">
        <f t="shared" si="2"/>
        <v>3.9711191335740074E-2</v>
      </c>
      <c r="I28" s="77"/>
    </row>
    <row r="29" spans="1:10" ht="12.75" customHeight="1">
      <c r="B29" s="106">
        <v>28</v>
      </c>
      <c r="C29" s="33">
        <v>10</v>
      </c>
      <c r="D29" s="34">
        <v>44</v>
      </c>
      <c r="E29" s="34">
        <v>149</v>
      </c>
      <c r="F29" s="34">
        <v>14</v>
      </c>
      <c r="G29" s="49">
        <v>46</v>
      </c>
      <c r="H29" s="52">
        <v>7</v>
      </c>
    </row>
    <row r="30" spans="1:10" ht="12.75" customHeight="1">
      <c r="B30" s="107"/>
      <c r="C30" s="23">
        <v>4.6082949308755762E-2</v>
      </c>
      <c r="D30" s="24">
        <v>0.20276497695852536</v>
      </c>
      <c r="E30" s="24">
        <v>0.68663594470046085</v>
      </c>
      <c r="F30" s="24">
        <v>6.4516129032258063E-2</v>
      </c>
      <c r="G30" s="50">
        <v>0.2119815668202765</v>
      </c>
      <c r="H30" s="54">
        <v>3.2258064516129031E-2</v>
      </c>
    </row>
    <row r="32" spans="1:10" ht="12.75" customHeight="1">
      <c r="A32" s="1" t="s">
        <v>61</v>
      </c>
    </row>
    <row r="33" spans="1:10" ht="12.75" customHeight="1">
      <c r="B33" s="79"/>
      <c r="C33" s="113" t="s">
        <v>5</v>
      </c>
      <c r="D33" s="114"/>
      <c r="E33" s="114"/>
      <c r="F33" s="114"/>
      <c r="G33" s="114"/>
      <c r="H33" s="114"/>
      <c r="I33" s="114"/>
    </row>
    <row r="34" spans="1:10" ht="12.75" customHeight="1" thickBot="1">
      <c r="A34" s="40"/>
      <c r="B34" s="83"/>
      <c r="C34" s="84" t="s">
        <v>9</v>
      </c>
      <c r="D34" s="85" t="s">
        <v>10</v>
      </c>
      <c r="E34" s="86" t="s">
        <v>11</v>
      </c>
      <c r="F34" s="85" t="s">
        <v>12</v>
      </c>
      <c r="G34" s="85" t="s">
        <v>13</v>
      </c>
      <c r="H34" s="15" t="s">
        <v>14</v>
      </c>
      <c r="I34" s="86" t="s">
        <v>15</v>
      </c>
    </row>
    <row r="35" spans="1:10" ht="12.75" customHeight="1" thickTop="1">
      <c r="A35" s="40"/>
      <c r="B35" s="109" t="s">
        <v>57</v>
      </c>
      <c r="C35" s="87">
        <v>3</v>
      </c>
      <c r="D35" s="42">
        <v>6</v>
      </c>
      <c r="E35" s="42">
        <v>4</v>
      </c>
      <c r="F35" s="42">
        <v>4</v>
      </c>
      <c r="G35" s="42">
        <v>2</v>
      </c>
      <c r="H35" s="42">
        <v>1</v>
      </c>
      <c r="I35" s="41">
        <v>1</v>
      </c>
    </row>
    <row r="36" spans="1:10" ht="12.75" customHeight="1">
      <c r="A36" s="40"/>
      <c r="B36" s="107"/>
      <c r="C36" s="12">
        <f t="shared" ref="C36:H36" si="3">C35/21</f>
        <v>0.14285714285714285</v>
      </c>
      <c r="D36" s="12">
        <f t="shared" si="3"/>
        <v>0.2857142857142857</v>
      </c>
      <c r="E36" s="12">
        <f t="shared" si="3"/>
        <v>0.19047619047619047</v>
      </c>
      <c r="F36" s="12">
        <f t="shared" si="3"/>
        <v>0.19047619047619047</v>
      </c>
      <c r="G36" s="12">
        <f t="shared" si="3"/>
        <v>9.5238095238095233E-2</v>
      </c>
      <c r="H36" s="63">
        <f t="shared" si="3"/>
        <v>4.7619047619047616E-2</v>
      </c>
      <c r="I36" s="97">
        <f>SUM(I35)/21</f>
        <v>4.7619047619047616E-2</v>
      </c>
      <c r="J36" s="77"/>
    </row>
    <row r="37" spans="1:10" s="62" customFormat="1" ht="12.75" customHeight="1">
      <c r="A37" s="13"/>
      <c r="B37" s="108">
        <v>30</v>
      </c>
      <c r="C37" s="82">
        <v>2</v>
      </c>
      <c r="D37" s="61">
        <v>3</v>
      </c>
      <c r="E37" s="61">
        <v>1</v>
      </c>
      <c r="F37" s="61">
        <v>1</v>
      </c>
      <c r="G37" s="61">
        <v>1</v>
      </c>
      <c r="H37" s="61">
        <v>1</v>
      </c>
      <c r="I37" s="58">
        <v>0</v>
      </c>
    </row>
    <row r="38" spans="1:10" s="62" customFormat="1" ht="12.75" customHeight="1">
      <c r="A38" s="13"/>
      <c r="B38" s="107"/>
      <c r="C38" s="12">
        <f>C37/C27</f>
        <v>0.15384615384615385</v>
      </c>
      <c r="D38" s="12">
        <f>D37/C27</f>
        <v>0.23076923076923078</v>
      </c>
      <c r="E38" s="12">
        <f>E37/C27</f>
        <v>7.6923076923076927E-2</v>
      </c>
      <c r="F38" s="12">
        <f>F37/C27</f>
        <v>7.6923076923076927E-2</v>
      </c>
      <c r="G38" s="12">
        <f>G37/C27</f>
        <v>7.6923076923076927E-2</v>
      </c>
      <c r="H38" s="63">
        <f>H37/C27</f>
        <v>7.6923076923076927E-2</v>
      </c>
      <c r="I38" s="97">
        <f>SUM(I37)/C27</f>
        <v>0</v>
      </c>
    </row>
    <row r="39" spans="1:10" ht="12.75" customHeight="1">
      <c r="B39" s="108">
        <v>29</v>
      </c>
      <c r="C39" s="82">
        <v>3</v>
      </c>
      <c r="D39" s="61">
        <v>3</v>
      </c>
      <c r="E39" s="61">
        <v>2</v>
      </c>
      <c r="F39" s="61">
        <v>2</v>
      </c>
      <c r="G39" s="61">
        <v>0</v>
      </c>
      <c r="H39" s="61">
        <v>3</v>
      </c>
      <c r="I39" s="58">
        <v>0</v>
      </c>
    </row>
    <row r="40" spans="1:10" ht="12.75" customHeight="1">
      <c r="B40" s="107"/>
      <c r="C40" s="12">
        <f>SUM(C39)/C27</f>
        <v>0.23076923076923078</v>
      </c>
      <c r="D40" s="12">
        <f>SUM(D39)/C27</f>
        <v>0.23076923076923078</v>
      </c>
      <c r="E40" s="12">
        <f>SUM(E39)/C27</f>
        <v>0.15384615384615385</v>
      </c>
      <c r="F40" s="12">
        <f>SUM(F39)/C27</f>
        <v>0.15384615384615385</v>
      </c>
      <c r="G40" s="12">
        <f>SUM(G39)/C27</f>
        <v>0</v>
      </c>
      <c r="H40" s="63">
        <f>SUM(H39)/C27</f>
        <v>0.23076923076923078</v>
      </c>
      <c r="I40" s="59">
        <f>SUM(I39)/C27</f>
        <v>0</v>
      </c>
    </row>
    <row r="41" spans="1:10" ht="12.75" customHeight="1">
      <c r="B41" s="106">
        <v>28</v>
      </c>
      <c r="C41" s="11">
        <v>1</v>
      </c>
      <c r="D41" s="8">
        <v>5</v>
      </c>
      <c r="E41" s="8">
        <v>2</v>
      </c>
      <c r="F41" s="8">
        <v>1</v>
      </c>
      <c r="G41" s="8">
        <v>1</v>
      </c>
      <c r="H41" s="64">
        <v>0</v>
      </c>
      <c r="I41" s="28">
        <v>0</v>
      </c>
    </row>
    <row r="42" spans="1:10" ht="12.75" customHeight="1">
      <c r="B42" s="107"/>
      <c r="C42" s="12">
        <f>SUM(C41)/C29</f>
        <v>0.1</v>
      </c>
      <c r="D42" s="12">
        <f>SUM(D41)/C29</f>
        <v>0.5</v>
      </c>
      <c r="E42" s="12">
        <f>SUM(E41)/C29</f>
        <v>0.2</v>
      </c>
      <c r="F42" s="12">
        <f>SUM(F41)/C29</f>
        <v>0.1</v>
      </c>
      <c r="G42" s="12">
        <f>SUM(G41)/C29</f>
        <v>0.1</v>
      </c>
      <c r="H42" s="63">
        <f>SUM(H41)/C29</f>
        <v>0</v>
      </c>
      <c r="I42" s="3">
        <v>0</v>
      </c>
    </row>
    <row r="43" spans="1:10" ht="6" customHeight="1"/>
    <row r="44" spans="1:10" ht="12.75" customHeight="1">
      <c r="B44" s="30"/>
      <c r="C44" s="115" t="s">
        <v>6</v>
      </c>
      <c r="D44" s="116"/>
      <c r="E44" s="116"/>
      <c r="F44" s="116"/>
      <c r="G44" s="117"/>
      <c r="H44" s="46"/>
    </row>
    <row r="45" spans="1:10" ht="12.75" customHeight="1" thickBot="1">
      <c r="B45" s="98"/>
      <c r="C45" s="84" t="s">
        <v>16</v>
      </c>
      <c r="D45" s="85" t="s">
        <v>17</v>
      </c>
      <c r="E45" s="85" t="s">
        <v>18</v>
      </c>
      <c r="F45" s="85" t="s">
        <v>19</v>
      </c>
      <c r="G45" s="85" t="s">
        <v>15</v>
      </c>
      <c r="H45" s="80"/>
    </row>
    <row r="46" spans="1:10" ht="12.75" customHeight="1" thickTop="1">
      <c r="B46" s="108" t="s">
        <v>57</v>
      </c>
      <c r="C46" s="82">
        <v>0</v>
      </c>
      <c r="D46" s="61">
        <v>2</v>
      </c>
      <c r="E46" s="61">
        <v>18</v>
      </c>
      <c r="F46" s="61">
        <v>34</v>
      </c>
      <c r="G46" s="61">
        <v>0</v>
      </c>
      <c r="H46" s="66"/>
    </row>
    <row r="47" spans="1:10" ht="12.75" customHeight="1">
      <c r="B47" s="107"/>
      <c r="C47" s="12">
        <f>SUM(C46)/54</f>
        <v>0</v>
      </c>
      <c r="D47" s="59">
        <f>SUM(D46)/54</f>
        <v>3.7037037037037035E-2</v>
      </c>
      <c r="E47" s="59">
        <f>SUM(E46)/54</f>
        <v>0.33333333333333331</v>
      </c>
      <c r="F47" s="59">
        <f>SUM(F46)/54</f>
        <v>0.62962962962962965</v>
      </c>
      <c r="G47" s="59">
        <f>SUM(G46)/54</f>
        <v>0</v>
      </c>
      <c r="H47" s="39"/>
    </row>
    <row r="48" spans="1:10" s="62" customFormat="1" ht="12.75" customHeight="1">
      <c r="B48" s="106">
        <v>30</v>
      </c>
      <c r="C48" s="11">
        <v>0</v>
      </c>
      <c r="D48" s="64">
        <v>5</v>
      </c>
      <c r="E48" s="64">
        <v>11</v>
      </c>
      <c r="F48" s="64">
        <v>37</v>
      </c>
      <c r="G48" s="64">
        <v>1</v>
      </c>
      <c r="H48" s="39"/>
    </row>
    <row r="49" spans="2:8" s="62" customFormat="1" ht="12.75" customHeight="1">
      <c r="B49" s="107"/>
      <c r="C49" s="12">
        <f>SUM(C48)/D27</f>
        <v>0</v>
      </c>
      <c r="D49" s="59">
        <f>SUM(D48)/D27</f>
        <v>6.4102564102564097E-2</v>
      </c>
      <c r="E49" s="59">
        <f>SUM(E48)/D27</f>
        <v>0.14102564102564102</v>
      </c>
      <c r="F49" s="59">
        <f>SUM(F48)/D27</f>
        <v>0.47435897435897434</v>
      </c>
      <c r="G49" s="59">
        <f>SUM(G48)/D27</f>
        <v>1.282051282051282E-2</v>
      </c>
      <c r="H49" s="39"/>
    </row>
    <row r="50" spans="2:8" ht="12.75" customHeight="1">
      <c r="B50" s="106">
        <v>29</v>
      </c>
      <c r="C50" s="11">
        <v>0</v>
      </c>
      <c r="D50" s="64">
        <v>3</v>
      </c>
      <c r="E50" s="64">
        <v>16</v>
      </c>
      <c r="F50" s="64">
        <v>59</v>
      </c>
      <c r="G50" s="64">
        <v>0</v>
      </c>
      <c r="H50" s="66"/>
    </row>
    <row r="51" spans="2:8" ht="12.75" customHeight="1">
      <c r="B51" s="107"/>
      <c r="C51" s="12">
        <f>SUM(C50)/D27</f>
        <v>0</v>
      </c>
      <c r="D51" s="59">
        <f>SUM(D50)/D27</f>
        <v>3.8461538461538464E-2</v>
      </c>
      <c r="E51" s="59">
        <f>SUM(E50)/D27</f>
        <v>0.20512820512820512</v>
      </c>
      <c r="F51" s="59">
        <f>SUM(F50)/D27</f>
        <v>0.75641025641025639</v>
      </c>
      <c r="G51" s="59">
        <f>SUM(G50)/D27</f>
        <v>0</v>
      </c>
      <c r="H51" s="39"/>
    </row>
    <row r="52" spans="2:8" ht="12.75" customHeight="1">
      <c r="B52" s="106">
        <v>28</v>
      </c>
      <c r="C52" s="11">
        <v>0</v>
      </c>
      <c r="D52" s="64">
        <v>3</v>
      </c>
      <c r="E52" s="64">
        <v>17</v>
      </c>
      <c r="F52" s="64">
        <v>24</v>
      </c>
      <c r="G52" s="64">
        <v>0</v>
      </c>
      <c r="H52" s="66"/>
    </row>
    <row r="53" spans="2:8" ht="12.75" customHeight="1">
      <c r="B53" s="107"/>
      <c r="C53" s="12">
        <f>SUM(C52)/D29</f>
        <v>0</v>
      </c>
      <c r="D53" s="59">
        <f>SUM(D52)/D29</f>
        <v>6.8181818181818177E-2</v>
      </c>
      <c r="E53" s="59">
        <f>SUM(E52)/D29</f>
        <v>0.38636363636363635</v>
      </c>
      <c r="F53" s="59">
        <f>SUM(F52)/D29</f>
        <v>0.54545454545454541</v>
      </c>
      <c r="G53" s="59">
        <f>SUM(G52)/D29</f>
        <v>0</v>
      </c>
      <c r="H53" s="39"/>
    </row>
    <row r="54" spans="2:8" ht="5.25" customHeight="1">
      <c r="B54" s="57"/>
      <c r="C54" s="56"/>
      <c r="D54" s="56"/>
      <c r="E54" s="56"/>
      <c r="F54" s="56"/>
      <c r="G54" s="56"/>
      <c r="H54" s="56"/>
    </row>
    <row r="55" spans="2:8" ht="12.75" customHeight="1">
      <c r="B55" s="30"/>
      <c r="C55" s="115" t="s">
        <v>7</v>
      </c>
      <c r="D55" s="116"/>
      <c r="E55" s="116"/>
      <c r="F55" s="116"/>
      <c r="G55" s="116"/>
      <c r="H55" s="46"/>
    </row>
    <row r="56" spans="2:8" ht="12.75" customHeight="1" thickBot="1">
      <c r="B56" s="98"/>
      <c r="C56" s="86" t="s">
        <v>9</v>
      </c>
      <c r="D56" s="85" t="s">
        <v>10</v>
      </c>
      <c r="E56" s="85" t="s">
        <v>11</v>
      </c>
      <c r="F56" s="85" t="s">
        <v>20</v>
      </c>
      <c r="G56" s="15" t="s">
        <v>15</v>
      </c>
      <c r="H56" s="80"/>
    </row>
    <row r="57" spans="2:8" ht="12.75" customHeight="1" thickTop="1">
      <c r="B57" s="108" t="s">
        <v>57</v>
      </c>
      <c r="C57" s="58">
        <v>4</v>
      </c>
      <c r="D57" s="61">
        <v>55</v>
      </c>
      <c r="E57" s="61">
        <v>119</v>
      </c>
      <c r="F57" s="99">
        <v>11</v>
      </c>
      <c r="G57" s="61">
        <v>1</v>
      </c>
      <c r="H57" s="66"/>
    </row>
    <row r="58" spans="2:8" ht="12.75" customHeight="1">
      <c r="B58" s="107"/>
      <c r="C58" s="3">
        <f>SUM(C57)/190</f>
        <v>2.1052631578947368E-2</v>
      </c>
      <c r="D58" s="59">
        <f>SUM(D57)/190</f>
        <v>0.28947368421052633</v>
      </c>
      <c r="E58" s="59">
        <f>SUM(E57)/190</f>
        <v>0.62631578947368416</v>
      </c>
      <c r="F58" s="59">
        <f>SUM(F57)/190</f>
        <v>5.7894736842105263E-2</v>
      </c>
      <c r="G58" s="63">
        <f>SUM(G57)/190</f>
        <v>5.263157894736842E-3</v>
      </c>
      <c r="H58" s="39"/>
    </row>
    <row r="59" spans="2:8" s="62" customFormat="1" ht="12.75" customHeight="1">
      <c r="B59" s="106">
        <v>30</v>
      </c>
      <c r="C59" s="60">
        <v>4</v>
      </c>
      <c r="D59" s="64">
        <v>55</v>
      </c>
      <c r="E59" s="64">
        <v>124</v>
      </c>
      <c r="F59" s="44">
        <v>3</v>
      </c>
      <c r="G59" s="64">
        <v>0</v>
      </c>
      <c r="H59" s="39"/>
    </row>
    <row r="60" spans="2:8" s="62" customFormat="1" ht="12.75" customHeight="1">
      <c r="B60" s="107"/>
      <c r="C60" s="59">
        <f>SUM(C59)/E27</f>
        <v>2.3391812865497075E-2</v>
      </c>
      <c r="D60" s="59">
        <f>SUM(D59)/E27</f>
        <v>0.32163742690058478</v>
      </c>
      <c r="E60" s="59">
        <f>SUM(E59)/E27</f>
        <v>0.72514619883040932</v>
      </c>
      <c r="F60" s="59">
        <f>SUM(F59)/E27</f>
        <v>1.7543859649122806E-2</v>
      </c>
      <c r="G60" s="63">
        <f>SUM(G59)/E27</f>
        <v>0</v>
      </c>
      <c r="H60" s="39"/>
    </row>
    <row r="61" spans="2:8" ht="12.75" customHeight="1">
      <c r="B61" s="106">
        <v>29</v>
      </c>
      <c r="C61" s="60">
        <v>1</v>
      </c>
      <c r="D61" s="64">
        <v>55</v>
      </c>
      <c r="E61" s="64">
        <v>115</v>
      </c>
      <c r="F61" s="44">
        <v>0</v>
      </c>
      <c r="G61" s="64">
        <v>0</v>
      </c>
      <c r="H61" s="66"/>
    </row>
    <row r="62" spans="2:8" ht="12.75" customHeight="1">
      <c r="B62" s="107"/>
      <c r="C62" s="59">
        <f>SUM(C61)/E27</f>
        <v>5.8479532163742687E-3</v>
      </c>
      <c r="D62" s="59">
        <f>SUM(D61)/E27</f>
        <v>0.32163742690058478</v>
      </c>
      <c r="E62" s="59">
        <f>SUM(E61)/E27</f>
        <v>0.67251461988304095</v>
      </c>
      <c r="F62" s="59">
        <f>SUM(F61)/E27</f>
        <v>0</v>
      </c>
      <c r="G62" s="63">
        <f>SUM(G61)/E27</f>
        <v>0</v>
      </c>
      <c r="H62" s="39"/>
    </row>
    <row r="63" spans="2:8" ht="12.75" customHeight="1">
      <c r="B63" s="106">
        <v>28</v>
      </c>
      <c r="C63" s="60">
        <v>2</v>
      </c>
      <c r="D63" s="64">
        <v>56</v>
      </c>
      <c r="E63" s="64">
        <v>91</v>
      </c>
      <c r="F63" s="44">
        <v>0</v>
      </c>
      <c r="G63" s="64">
        <v>0</v>
      </c>
      <c r="H63" s="66"/>
    </row>
    <row r="64" spans="2:8" ht="12.75" customHeight="1">
      <c r="B64" s="107"/>
      <c r="C64" s="59">
        <f>SUM(C63)/E29</f>
        <v>1.3422818791946308E-2</v>
      </c>
      <c r="D64" s="59">
        <f>SUM(D63)/E29</f>
        <v>0.37583892617449666</v>
      </c>
      <c r="E64" s="59">
        <f>SUM(E63)/E29</f>
        <v>0.61073825503355705</v>
      </c>
      <c r="F64" s="59">
        <f>SUM(F63)/E29</f>
        <v>0</v>
      </c>
      <c r="G64" s="63">
        <f>SUM(G63)/E29</f>
        <v>0</v>
      </c>
      <c r="H64" s="39"/>
    </row>
    <row r="65" spans="1:10" ht="7.5" customHeight="1"/>
    <row r="66" spans="1:10" ht="12.75" customHeight="1">
      <c r="B66" s="45"/>
      <c r="C66" s="115" t="s">
        <v>56</v>
      </c>
      <c r="D66" s="117"/>
      <c r="E66" s="46"/>
      <c r="F66" s="46"/>
      <c r="G66" s="46"/>
      <c r="H66" s="46"/>
      <c r="I66" s="13"/>
      <c r="J66" s="13"/>
    </row>
    <row r="67" spans="1:10" ht="12.75" customHeight="1">
      <c r="B67" s="29"/>
      <c r="C67" s="9" t="s">
        <v>20</v>
      </c>
      <c r="D67" s="10" t="s">
        <v>15</v>
      </c>
      <c r="E67" s="80"/>
    </row>
    <row r="68" spans="1:10" s="62" customFormat="1" ht="12.75" customHeight="1">
      <c r="B68" s="106" t="s">
        <v>57</v>
      </c>
      <c r="C68" s="100">
        <v>6</v>
      </c>
      <c r="D68" s="101">
        <v>0</v>
      </c>
      <c r="E68" s="81"/>
    </row>
    <row r="69" spans="1:10" s="62" customFormat="1" ht="12.75" customHeight="1">
      <c r="B69" s="107"/>
      <c r="C69" s="12">
        <f>SUM(C68)/F23</f>
        <v>1</v>
      </c>
      <c r="D69" s="59">
        <f>SUM(D68)/F23</f>
        <v>0</v>
      </c>
      <c r="E69" s="39"/>
    </row>
    <row r="70" spans="1:10" s="62" customFormat="1" ht="12.75" customHeight="1">
      <c r="B70" s="106">
        <v>30</v>
      </c>
      <c r="C70" s="100">
        <v>12</v>
      </c>
      <c r="D70" s="101">
        <v>1</v>
      </c>
      <c r="E70" s="39"/>
    </row>
    <row r="71" spans="1:10" s="62" customFormat="1" ht="12.75" customHeight="1">
      <c r="B71" s="107"/>
      <c r="C71" s="12">
        <f>SUM(C70)/F25</f>
        <v>0.92307692307692313</v>
      </c>
      <c r="D71" s="59">
        <f>SUM(D70)/F25</f>
        <v>7.6923076923076927E-2</v>
      </c>
      <c r="E71" s="39"/>
    </row>
    <row r="72" spans="1:10" ht="12.75" customHeight="1">
      <c r="B72" s="106">
        <v>29</v>
      </c>
      <c r="C72" s="11">
        <v>15</v>
      </c>
      <c r="D72" s="64">
        <v>0</v>
      </c>
      <c r="E72" s="66"/>
    </row>
    <row r="73" spans="1:10" ht="12.75" customHeight="1">
      <c r="B73" s="107"/>
      <c r="C73" s="12">
        <f>SUM(C72)/F27</f>
        <v>1</v>
      </c>
      <c r="D73" s="59">
        <f>SUM(D72)/F27</f>
        <v>0</v>
      </c>
      <c r="E73" s="39"/>
    </row>
    <row r="74" spans="1:10" ht="12.75" customHeight="1">
      <c r="B74" s="106">
        <v>28</v>
      </c>
      <c r="C74" s="11">
        <v>14</v>
      </c>
      <c r="D74" s="64">
        <v>0</v>
      </c>
      <c r="E74" s="66"/>
    </row>
    <row r="75" spans="1:10" ht="12.75" customHeight="1">
      <c r="B75" s="107"/>
      <c r="C75" s="12">
        <f>SUM(C74)/F29</f>
        <v>1</v>
      </c>
      <c r="D75" s="59">
        <f>SUM(D74)/F29</f>
        <v>0</v>
      </c>
      <c r="E75" s="39"/>
    </row>
    <row r="76" spans="1:10" ht="12.75" customHeight="1">
      <c r="B76" s="18"/>
      <c r="C76" s="38"/>
      <c r="D76" s="38"/>
      <c r="E76" s="39"/>
    </row>
    <row r="77" spans="1:10" ht="12.75" customHeight="1">
      <c r="A77" s="1" t="s">
        <v>62</v>
      </c>
      <c r="B77" s="18"/>
      <c r="C77" s="13"/>
      <c r="D77" s="13"/>
      <c r="E77" s="13"/>
      <c r="F77" s="13"/>
      <c r="G77" s="13"/>
      <c r="H77" s="13"/>
    </row>
    <row r="78" spans="1:10" ht="12.75" customHeight="1" thickBot="1">
      <c r="B78" s="16"/>
      <c r="C78" s="17" t="s">
        <v>21</v>
      </c>
      <c r="D78" s="15" t="s">
        <v>22</v>
      </c>
      <c r="E78" s="15" t="s">
        <v>23</v>
      </c>
      <c r="F78" s="15" t="s">
        <v>24</v>
      </c>
      <c r="G78" s="15" t="s">
        <v>25</v>
      </c>
      <c r="H78" s="15" t="s">
        <v>26</v>
      </c>
    </row>
    <row r="79" spans="1:10" s="62" customFormat="1" ht="12.75" customHeight="1" thickTop="1">
      <c r="B79" s="109" t="s">
        <v>57</v>
      </c>
      <c r="C79" s="58">
        <v>8</v>
      </c>
      <c r="D79" s="61">
        <v>118</v>
      </c>
      <c r="E79" s="61">
        <v>76</v>
      </c>
      <c r="F79" s="61">
        <v>46</v>
      </c>
      <c r="G79" s="61">
        <v>23</v>
      </c>
      <c r="H79" s="61">
        <v>0</v>
      </c>
    </row>
    <row r="80" spans="1:10" s="62" customFormat="1" ht="12.75" customHeight="1">
      <c r="B80" s="107"/>
      <c r="C80" s="59">
        <f t="shared" ref="C80:H80" si="4">SUM(C79)/271</f>
        <v>2.9520295202952029E-2</v>
      </c>
      <c r="D80" s="59">
        <f t="shared" si="4"/>
        <v>0.43542435424354242</v>
      </c>
      <c r="E80" s="59">
        <f t="shared" si="4"/>
        <v>0.28044280442804426</v>
      </c>
      <c r="F80" s="59">
        <f t="shared" si="4"/>
        <v>0.16974169741697417</v>
      </c>
      <c r="G80" s="59">
        <f t="shared" si="4"/>
        <v>8.4870848708487087E-2</v>
      </c>
      <c r="H80" s="59">
        <f t="shared" si="4"/>
        <v>0</v>
      </c>
    </row>
    <row r="81" spans="1:9" ht="12.75" customHeight="1">
      <c r="B81" s="108">
        <v>30</v>
      </c>
      <c r="C81" s="27">
        <v>13</v>
      </c>
      <c r="D81" s="7">
        <v>105</v>
      </c>
      <c r="E81" s="7">
        <v>65</v>
      </c>
      <c r="F81" s="7">
        <v>58</v>
      </c>
      <c r="G81" s="7">
        <v>20</v>
      </c>
      <c r="H81" s="7">
        <v>1</v>
      </c>
    </row>
    <row r="82" spans="1:9" ht="12.75" customHeight="1">
      <c r="B82" s="107"/>
      <c r="C82" s="3">
        <f t="shared" ref="C82:H82" si="5">SUM(C81)/262</f>
        <v>4.9618320610687022E-2</v>
      </c>
      <c r="D82" s="3">
        <f t="shared" si="5"/>
        <v>0.40076335877862596</v>
      </c>
      <c r="E82" s="3">
        <f t="shared" si="5"/>
        <v>0.24809160305343511</v>
      </c>
      <c r="F82" s="3">
        <f t="shared" si="5"/>
        <v>0.22137404580152673</v>
      </c>
      <c r="G82" s="3">
        <f t="shared" si="5"/>
        <v>7.6335877862595422E-2</v>
      </c>
      <c r="H82" s="3">
        <f t="shared" si="5"/>
        <v>3.8167938931297708E-3</v>
      </c>
      <c r="I82" s="62"/>
    </row>
    <row r="83" spans="1:9" ht="12.75" customHeight="1">
      <c r="B83" s="108">
        <v>29</v>
      </c>
      <c r="C83" s="58">
        <v>20</v>
      </c>
      <c r="D83" s="61">
        <v>113</v>
      </c>
      <c r="E83" s="61">
        <v>71</v>
      </c>
      <c r="F83" s="61">
        <v>49</v>
      </c>
      <c r="G83" s="61">
        <v>23</v>
      </c>
      <c r="H83" s="61">
        <v>1</v>
      </c>
    </row>
    <row r="84" spans="1:9" ht="12.75" customHeight="1">
      <c r="B84" s="108"/>
      <c r="C84" s="59">
        <f t="shared" ref="C84:H84" si="6">SUM(C83)/277</f>
        <v>7.2202166064981949E-2</v>
      </c>
      <c r="D84" s="59">
        <f t="shared" si="6"/>
        <v>0.40794223826714804</v>
      </c>
      <c r="E84" s="59">
        <f t="shared" si="6"/>
        <v>0.2563176895306859</v>
      </c>
      <c r="F84" s="59">
        <f t="shared" si="6"/>
        <v>0.17689530685920576</v>
      </c>
      <c r="G84" s="59">
        <f t="shared" si="6"/>
        <v>8.3032490974729242E-2</v>
      </c>
      <c r="H84" s="59">
        <f t="shared" si="6"/>
        <v>3.6101083032490976E-3</v>
      </c>
      <c r="I84" s="62"/>
    </row>
    <row r="85" spans="1:9" ht="12.75" customHeight="1">
      <c r="B85" s="106">
        <v>28</v>
      </c>
      <c r="C85" s="58">
        <v>14</v>
      </c>
      <c r="D85" s="61">
        <v>68</v>
      </c>
      <c r="E85" s="61">
        <v>66</v>
      </c>
      <c r="F85" s="61">
        <v>55</v>
      </c>
      <c r="G85" s="61">
        <v>9</v>
      </c>
      <c r="H85" s="61">
        <v>5</v>
      </c>
    </row>
    <row r="86" spans="1:9" ht="12.75" customHeight="1">
      <c r="B86" s="107"/>
      <c r="C86" s="59">
        <f t="shared" ref="C86:H86" si="7">SUM(C85)/217</f>
        <v>6.4516129032258063E-2</v>
      </c>
      <c r="D86" s="59">
        <f t="shared" si="7"/>
        <v>0.31336405529953915</v>
      </c>
      <c r="E86" s="59">
        <f t="shared" si="7"/>
        <v>0.30414746543778803</v>
      </c>
      <c r="F86" s="59">
        <f t="shared" si="7"/>
        <v>0.25345622119815669</v>
      </c>
      <c r="G86" s="59">
        <f t="shared" si="7"/>
        <v>4.1474654377880185E-2</v>
      </c>
      <c r="H86" s="59">
        <f t="shared" si="7"/>
        <v>2.3041474654377881E-2</v>
      </c>
      <c r="I86" s="62"/>
    </row>
    <row r="87" spans="1:9" s="62" customFormat="1" ht="12.75" customHeight="1">
      <c r="B87" s="67"/>
      <c r="C87" s="65"/>
      <c r="D87" s="65"/>
      <c r="E87" s="65"/>
      <c r="F87" s="65"/>
      <c r="G87" s="65"/>
      <c r="H87" s="65"/>
    </row>
    <row r="88" spans="1:9" ht="12.75" customHeight="1">
      <c r="A88" s="1" t="s">
        <v>63</v>
      </c>
      <c r="B88" s="18"/>
      <c r="C88" s="14"/>
      <c r="D88" s="14"/>
      <c r="E88" s="14"/>
      <c r="F88" s="14"/>
      <c r="G88" s="14"/>
      <c r="H88" s="14"/>
    </row>
    <row r="89" spans="1:9" ht="12.75" customHeight="1" thickBot="1">
      <c r="B89" s="16"/>
      <c r="C89" s="17" t="s">
        <v>27</v>
      </c>
      <c r="D89" s="15" t="s">
        <v>28</v>
      </c>
      <c r="E89" s="15" t="s">
        <v>29</v>
      </c>
      <c r="F89" s="15" t="s">
        <v>30</v>
      </c>
      <c r="G89" s="15" t="s">
        <v>31</v>
      </c>
      <c r="H89" s="26" t="s">
        <v>36</v>
      </c>
    </row>
    <row r="90" spans="1:9" s="62" customFormat="1" ht="12.75" customHeight="1" thickTop="1">
      <c r="B90" s="109" t="s">
        <v>57</v>
      </c>
      <c r="C90" s="41">
        <v>34</v>
      </c>
      <c r="D90" s="42">
        <v>72</v>
      </c>
      <c r="E90" s="42">
        <v>138</v>
      </c>
      <c r="F90" s="42">
        <v>15</v>
      </c>
      <c r="G90" s="42">
        <v>12</v>
      </c>
      <c r="H90" s="42">
        <v>0</v>
      </c>
    </row>
    <row r="91" spans="1:9" s="62" customFormat="1" ht="12.75" customHeight="1">
      <c r="B91" s="107"/>
      <c r="C91" s="59">
        <f t="shared" ref="C91:H91" si="8">C90/271</f>
        <v>0.12546125461254612</v>
      </c>
      <c r="D91" s="59">
        <f t="shared" si="8"/>
        <v>0.26568265682656828</v>
      </c>
      <c r="E91" s="59">
        <f t="shared" si="8"/>
        <v>0.5092250922509225</v>
      </c>
      <c r="F91" s="59">
        <f t="shared" si="8"/>
        <v>5.5350553505535055E-2</v>
      </c>
      <c r="G91" s="59">
        <f t="shared" si="8"/>
        <v>4.4280442804428041E-2</v>
      </c>
      <c r="H91" s="59">
        <f t="shared" si="8"/>
        <v>0</v>
      </c>
    </row>
    <row r="92" spans="1:9" ht="12.75" customHeight="1">
      <c r="B92" s="108">
        <v>30</v>
      </c>
      <c r="C92" s="58">
        <v>34</v>
      </c>
      <c r="D92" s="61">
        <v>78</v>
      </c>
      <c r="E92" s="61">
        <v>125</v>
      </c>
      <c r="F92" s="61">
        <v>14</v>
      </c>
      <c r="G92" s="61">
        <v>11</v>
      </c>
      <c r="H92" s="61">
        <v>0</v>
      </c>
    </row>
    <row r="93" spans="1:9" ht="12.75" customHeight="1">
      <c r="B93" s="107"/>
      <c r="C93" s="59">
        <f>C92/262</f>
        <v>0.12977099236641221</v>
      </c>
      <c r="D93" s="59">
        <f>D92/262</f>
        <v>0.29770992366412213</v>
      </c>
      <c r="E93" s="59">
        <f>E92/262</f>
        <v>0.47709923664122139</v>
      </c>
      <c r="F93" s="59">
        <f>F92/262</f>
        <v>5.3435114503816793E-2</v>
      </c>
      <c r="G93" s="59">
        <f>G92/262</f>
        <v>4.1984732824427481E-2</v>
      </c>
      <c r="H93" s="59">
        <f t="shared" ref="H93" si="9">H92/277</f>
        <v>0</v>
      </c>
      <c r="I93" s="62"/>
    </row>
    <row r="94" spans="1:9" ht="12.75" customHeight="1">
      <c r="B94" s="108">
        <v>29</v>
      </c>
      <c r="C94" s="58">
        <v>44</v>
      </c>
      <c r="D94" s="61">
        <v>69</v>
      </c>
      <c r="E94" s="61">
        <v>139</v>
      </c>
      <c r="F94" s="61">
        <v>19</v>
      </c>
      <c r="G94" s="61">
        <v>6</v>
      </c>
      <c r="H94" s="61">
        <v>0</v>
      </c>
    </row>
    <row r="95" spans="1:9" ht="12.75" customHeight="1">
      <c r="B95" s="108"/>
      <c r="C95" s="59">
        <f t="shared" ref="C95:H95" si="10">C94/277</f>
        <v>0.1588447653429603</v>
      </c>
      <c r="D95" s="59">
        <f t="shared" si="10"/>
        <v>0.24909747292418771</v>
      </c>
      <c r="E95" s="59">
        <f t="shared" si="10"/>
        <v>0.50180505415162457</v>
      </c>
      <c r="F95" s="59">
        <f t="shared" si="10"/>
        <v>6.8592057761732855E-2</v>
      </c>
      <c r="G95" s="59">
        <f t="shared" si="10"/>
        <v>2.1660649819494584E-2</v>
      </c>
      <c r="H95" s="59">
        <f t="shared" si="10"/>
        <v>0</v>
      </c>
      <c r="I95" s="62"/>
    </row>
    <row r="96" spans="1:9" ht="12.75" customHeight="1">
      <c r="B96" s="106">
        <v>28</v>
      </c>
      <c r="C96" s="58">
        <v>30</v>
      </c>
      <c r="D96" s="61">
        <v>51</v>
      </c>
      <c r="E96" s="61">
        <v>102</v>
      </c>
      <c r="F96" s="61">
        <v>26</v>
      </c>
      <c r="G96" s="61">
        <v>8</v>
      </c>
      <c r="H96" s="61">
        <v>0</v>
      </c>
    </row>
    <row r="97" spans="1:9" ht="12.75" customHeight="1">
      <c r="B97" s="108"/>
      <c r="C97" s="59">
        <f>C96/217</f>
        <v>0.13824884792626729</v>
      </c>
      <c r="D97" s="59">
        <f>D96/217</f>
        <v>0.23502304147465439</v>
      </c>
      <c r="E97" s="59">
        <f>E96/217</f>
        <v>0.47004608294930877</v>
      </c>
      <c r="F97" s="59">
        <f>F96/217</f>
        <v>0.11981566820276497</v>
      </c>
      <c r="G97" s="59">
        <f>G96/217</f>
        <v>3.6866359447004608E-2</v>
      </c>
      <c r="H97" s="59">
        <f t="shared" ref="H97" si="11">H96/223</f>
        <v>0</v>
      </c>
      <c r="I97" s="62"/>
    </row>
    <row r="99" spans="1:9" ht="12.75" customHeight="1">
      <c r="A99" s="1" t="s">
        <v>64</v>
      </c>
    </row>
    <row r="100" spans="1:9" ht="12" customHeight="1" thickBot="1">
      <c r="B100" s="26"/>
      <c r="C100" s="15" t="s">
        <v>46</v>
      </c>
      <c r="D100" s="15" t="s">
        <v>39</v>
      </c>
      <c r="E100" s="15" t="s">
        <v>15</v>
      </c>
    </row>
    <row r="101" spans="1:9" ht="12" customHeight="1" thickTop="1">
      <c r="B101" s="118" t="s">
        <v>57</v>
      </c>
      <c r="C101" s="7">
        <v>39</v>
      </c>
      <c r="D101" s="7">
        <v>230</v>
      </c>
      <c r="E101" s="61">
        <v>2</v>
      </c>
    </row>
    <row r="102" spans="1:9" ht="12" customHeight="1">
      <c r="B102" s="111"/>
      <c r="C102" s="4">
        <f>C101/271</f>
        <v>0.14391143911439114</v>
      </c>
      <c r="D102" s="25">
        <f>D101/271</f>
        <v>0.8487084870848709</v>
      </c>
      <c r="E102" s="25">
        <f>E101/271</f>
        <v>7.3800738007380072E-3</v>
      </c>
      <c r="F102" s="62"/>
    </row>
    <row r="103" spans="1:9" s="62" customFormat="1" ht="12" customHeight="1">
      <c r="B103" s="110">
        <v>30</v>
      </c>
      <c r="C103" s="61">
        <v>13</v>
      </c>
      <c r="D103" s="61">
        <v>248</v>
      </c>
      <c r="E103" s="61">
        <v>1</v>
      </c>
    </row>
    <row r="104" spans="1:9" s="62" customFormat="1" ht="12" customHeight="1">
      <c r="B104" s="111"/>
      <c r="C104" s="63">
        <f>C103/262</f>
        <v>4.9618320610687022E-2</v>
      </c>
      <c r="D104" s="25">
        <f>D103/262</f>
        <v>0.94656488549618323</v>
      </c>
      <c r="E104" s="25">
        <f>E103/262</f>
        <v>3.8167938931297708E-3</v>
      </c>
    </row>
    <row r="105" spans="1:9" ht="12.75" customHeight="1">
      <c r="B105" s="110">
        <v>29</v>
      </c>
      <c r="C105" s="61">
        <v>34</v>
      </c>
      <c r="D105" s="61">
        <v>243</v>
      </c>
      <c r="E105" s="61" t="s">
        <v>52</v>
      </c>
      <c r="F105" s="62"/>
      <c r="G105" s="62"/>
      <c r="H105" s="62"/>
    </row>
    <row r="106" spans="1:9" ht="12.75" customHeight="1">
      <c r="B106" s="111"/>
      <c r="C106" s="63">
        <f>C105/277</f>
        <v>0.12274368231046931</v>
      </c>
      <c r="D106" s="25">
        <f>D105/277</f>
        <v>0.87725631768953072</v>
      </c>
      <c r="E106" s="25" t="s">
        <v>52</v>
      </c>
      <c r="F106" s="62"/>
      <c r="G106" s="62"/>
      <c r="H106" s="62"/>
    </row>
    <row r="107" spans="1:9" ht="12.75" customHeight="1">
      <c r="B107" s="112">
        <v>28</v>
      </c>
      <c r="C107" s="61">
        <v>19</v>
      </c>
      <c r="D107" s="61">
        <v>198</v>
      </c>
      <c r="E107" s="61" t="s">
        <v>52</v>
      </c>
      <c r="F107" s="62"/>
      <c r="G107" s="62"/>
      <c r="H107" s="62"/>
    </row>
    <row r="108" spans="1:9" ht="12.75" customHeight="1">
      <c r="B108" s="111"/>
      <c r="C108" s="63">
        <f>C107/217</f>
        <v>8.755760368663594E-2</v>
      </c>
      <c r="D108" s="63">
        <f>D107/217</f>
        <v>0.9124423963133641</v>
      </c>
      <c r="E108" s="63" t="s">
        <v>52</v>
      </c>
      <c r="F108" s="62"/>
      <c r="G108" s="62"/>
      <c r="H108" s="62"/>
    </row>
    <row r="110" spans="1:9" ht="12.75" customHeight="1">
      <c r="A110" s="1" t="s">
        <v>65</v>
      </c>
    </row>
    <row r="111" spans="1:9" ht="12.75" customHeight="1" thickBot="1">
      <c r="B111" s="26"/>
      <c r="C111" s="15" t="s">
        <v>59</v>
      </c>
      <c r="D111" s="15" t="s">
        <v>40</v>
      </c>
      <c r="E111" s="15" t="s">
        <v>41</v>
      </c>
      <c r="F111" s="15" t="s">
        <v>53</v>
      </c>
      <c r="G111" s="76"/>
      <c r="H111" s="13"/>
      <c r="I111" s="77"/>
    </row>
    <row r="112" spans="1:9" s="62" customFormat="1" ht="12.75" customHeight="1" thickTop="1">
      <c r="B112" s="110" t="s">
        <v>57</v>
      </c>
      <c r="C112" s="61">
        <v>162</v>
      </c>
      <c r="D112" s="61">
        <v>86</v>
      </c>
      <c r="E112" s="61">
        <v>23</v>
      </c>
      <c r="F112" s="61">
        <v>0</v>
      </c>
      <c r="G112" s="78"/>
      <c r="H112" s="13"/>
    </row>
    <row r="113" spans="1:9" s="62" customFormat="1" ht="12.75" customHeight="1">
      <c r="B113" s="111"/>
      <c r="C113" s="63">
        <f>C112/271</f>
        <v>0.59778597785977861</v>
      </c>
      <c r="D113" s="63">
        <f>D112/271</f>
        <v>0.31734317343173429</v>
      </c>
      <c r="E113" s="63">
        <f>E112/271</f>
        <v>8.4870848708487087E-2</v>
      </c>
      <c r="F113" s="63">
        <f>SUM(F112)/271</f>
        <v>0</v>
      </c>
      <c r="G113" s="78"/>
      <c r="I113" s="77"/>
    </row>
    <row r="114" spans="1:9" s="62" customFormat="1" ht="12.75" customHeight="1">
      <c r="B114" s="110">
        <v>30</v>
      </c>
      <c r="C114" s="61">
        <v>144</v>
      </c>
      <c r="D114" s="61">
        <v>83</v>
      </c>
      <c r="E114" s="61">
        <v>20</v>
      </c>
      <c r="F114" s="61">
        <v>15</v>
      </c>
      <c r="G114" s="78"/>
      <c r="I114" s="77"/>
    </row>
    <row r="115" spans="1:9" s="62" customFormat="1" ht="12.75" customHeight="1">
      <c r="B115" s="111"/>
      <c r="C115" s="63">
        <f>C114/262</f>
        <v>0.54961832061068705</v>
      </c>
      <c r="D115" s="63">
        <f>D114/262</f>
        <v>0.31679389312977096</v>
      </c>
      <c r="E115" s="63">
        <f>E114/262</f>
        <v>7.6335877862595422E-2</v>
      </c>
      <c r="F115" s="63">
        <f>SUM(F114)/262</f>
        <v>5.7251908396946563E-2</v>
      </c>
      <c r="G115" s="78"/>
      <c r="I115" s="77"/>
    </row>
    <row r="116" spans="1:9" ht="12.75" customHeight="1">
      <c r="B116" s="110">
        <v>29</v>
      </c>
      <c r="C116" s="7">
        <v>188</v>
      </c>
      <c r="D116" s="7">
        <v>70</v>
      </c>
      <c r="E116" s="7">
        <v>19</v>
      </c>
      <c r="F116" s="61" t="s">
        <v>54</v>
      </c>
      <c r="G116" s="78"/>
    </row>
    <row r="117" spans="1:9" ht="12.75" customHeight="1">
      <c r="B117" s="111"/>
      <c r="C117" s="4">
        <f>C116/277</f>
        <v>0.67870036101083031</v>
      </c>
      <c r="D117" s="4">
        <f>D116/277</f>
        <v>0.25270758122743681</v>
      </c>
      <c r="E117" s="4">
        <f>E116/277</f>
        <v>6.8592057761732855E-2</v>
      </c>
      <c r="F117" s="63" t="s">
        <v>54</v>
      </c>
      <c r="G117" s="78"/>
    </row>
    <row r="118" spans="1:9" ht="12.75" customHeight="1">
      <c r="B118" s="110">
        <v>28</v>
      </c>
      <c r="C118" s="7">
        <v>135</v>
      </c>
      <c r="D118" s="7">
        <v>58</v>
      </c>
      <c r="E118" s="7">
        <v>23</v>
      </c>
      <c r="F118" s="61">
        <v>1</v>
      </c>
      <c r="G118" s="78"/>
    </row>
    <row r="119" spans="1:9" ht="12.75" customHeight="1">
      <c r="B119" s="111"/>
      <c r="C119" s="4">
        <f>C118/217</f>
        <v>0.62211981566820274</v>
      </c>
      <c r="D119" s="4">
        <f>D118/217</f>
        <v>0.26728110599078342</v>
      </c>
      <c r="E119" s="4">
        <f>E118/217</f>
        <v>0.10599078341013825</v>
      </c>
      <c r="F119" s="63">
        <f>SUM(F118)/217</f>
        <v>4.608294930875576E-3</v>
      </c>
      <c r="G119" s="78"/>
    </row>
    <row r="120" spans="1:9" s="62" customFormat="1" ht="12.75" customHeight="1">
      <c r="B120" s="67"/>
      <c r="C120" s="38"/>
      <c r="D120" s="38"/>
      <c r="E120" s="38"/>
      <c r="F120" s="38"/>
      <c r="G120" s="78"/>
    </row>
    <row r="121" spans="1:9" ht="12.75" customHeight="1">
      <c r="A121" s="1" t="s">
        <v>66</v>
      </c>
    </row>
    <row r="122" spans="1:9" ht="12.95" customHeight="1" thickBot="1">
      <c r="B122" s="26"/>
      <c r="C122" s="26" t="s">
        <v>42</v>
      </c>
      <c r="D122" s="26" t="s">
        <v>43</v>
      </c>
      <c r="E122" s="26" t="s">
        <v>44</v>
      </c>
    </row>
    <row r="123" spans="1:9" s="62" customFormat="1" ht="12.95" customHeight="1" thickTop="1">
      <c r="B123" s="89" t="s">
        <v>57</v>
      </c>
      <c r="C123" s="90">
        <v>271</v>
      </c>
      <c r="D123" s="90" t="s">
        <v>47</v>
      </c>
      <c r="E123" s="91" t="s">
        <v>47</v>
      </c>
    </row>
    <row r="124" spans="1:9" s="62" customFormat="1" ht="12.95" customHeight="1">
      <c r="B124" s="68">
        <v>30</v>
      </c>
      <c r="C124" s="104">
        <v>262</v>
      </c>
      <c r="D124" s="104">
        <v>191</v>
      </c>
      <c r="E124" s="105">
        <f>SUM(D124)/C124</f>
        <v>0.72900763358778631</v>
      </c>
    </row>
    <row r="125" spans="1:9" ht="12.95" customHeight="1">
      <c r="B125" s="68">
        <v>29</v>
      </c>
      <c r="C125" s="104">
        <v>277</v>
      </c>
      <c r="D125" s="104">
        <v>212</v>
      </c>
      <c r="E125" s="105">
        <f>SUM(D125)/C125</f>
        <v>0.76534296028880866</v>
      </c>
    </row>
    <row r="126" spans="1:9" ht="12.95" customHeight="1">
      <c r="B126" s="68">
        <v>28</v>
      </c>
      <c r="C126" s="104">
        <v>217</v>
      </c>
      <c r="D126" s="104">
        <v>166</v>
      </c>
      <c r="E126" s="105">
        <f>SUM(D126)/C126</f>
        <v>0.76497695852534564</v>
      </c>
    </row>
    <row r="127" spans="1:9" s="62" customFormat="1" ht="12.75" customHeight="1">
      <c r="B127" s="67"/>
      <c r="C127" s="65"/>
      <c r="D127" s="65"/>
      <c r="E127" s="65"/>
    </row>
  </sheetData>
  <mergeCells count="45">
    <mergeCell ref="A1:I1"/>
    <mergeCell ref="B50:B51"/>
    <mergeCell ref="B46:B47"/>
    <mergeCell ref="B18:B19"/>
    <mergeCell ref="B16:B17"/>
    <mergeCell ref="B14:B15"/>
    <mergeCell ref="B57:B58"/>
    <mergeCell ref="B12:B13"/>
    <mergeCell ref="B23:B24"/>
    <mergeCell ref="B48:B49"/>
    <mergeCell ref="C33:I33"/>
    <mergeCell ref="C44:G44"/>
    <mergeCell ref="C55:G55"/>
    <mergeCell ref="C66:D66"/>
    <mergeCell ref="B105:B106"/>
    <mergeCell ref="B72:B73"/>
    <mergeCell ref="B118:B119"/>
    <mergeCell ref="B116:B117"/>
    <mergeCell ref="B81:B82"/>
    <mergeCell ref="B92:B93"/>
    <mergeCell ref="B101:B102"/>
    <mergeCell ref="B94:B95"/>
    <mergeCell ref="B63:B64"/>
    <mergeCell ref="B61:B62"/>
    <mergeCell ref="B74:B75"/>
    <mergeCell ref="B37:B38"/>
    <mergeCell ref="B52:B53"/>
    <mergeCell ref="B114:B115"/>
    <mergeCell ref="B103:B104"/>
    <mergeCell ref="B90:B91"/>
    <mergeCell ref="B79:B80"/>
    <mergeCell ref="B70:B71"/>
    <mergeCell ref="B83:B84"/>
    <mergeCell ref="B112:B113"/>
    <mergeCell ref="B107:B108"/>
    <mergeCell ref="B96:B97"/>
    <mergeCell ref="B59:B60"/>
    <mergeCell ref="B25:B26"/>
    <mergeCell ref="B35:B36"/>
    <mergeCell ref="B85:B86"/>
    <mergeCell ref="B27:B28"/>
    <mergeCell ref="B29:B30"/>
    <mergeCell ref="B68:B69"/>
    <mergeCell ref="B41:B42"/>
    <mergeCell ref="B39:B40"/>
  </mergeCells>
  <phoneticPr fontId="2"/>
  <pageMargins left="0.47244094488188981" right="0" top="0.59055118110236227" bottom="0.39370078740157483" header="0.31496062992125984" footer="0.31496062992125984"/>
  <pageSetup paperSize="9" scale="83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調査結果</vt:lpstr>
      <vt:lpstr>調査結果!Print_Area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川崎市</cp:lastModifiedBy>
  <cp:lastPrinted>2020-11-05T00:44:55Z</cp:lastPrinted>
  <dcterms:created xsi:type="dcterms:W3CDTF">2014-03-23T13:21:30Z</dcterms:created>
  <dcterms:modified xsi:type="dcterms:W3CDTF">2020-11-05T00:45:03Z</dcterms:modified>
</cp:coreProperties>
</file>