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565"/>
  </bookViews>
  <sheets>
    <sheet name="仕様書適用結果" sheetId="2" r:id="rId1"/>
    <sheet name="テスト用パラメーター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0" i="2" l="1"/>
  <c r="V190" i="2"/>
  <c r="H189" i="2"/>
  <c r="H188" i="2"/>
  <c r="H187" i="2"/>
  <c r="E189" i="2"/>
  <c r="E188" i="2"/>
  <c r="E187" i="2"/>
  <c r="L164" i="2"/>
  <c r="I164" i="2"/>
  <c r="L163" i="2"/>
  <c r="I163" i="2"/>
  <c r="L162" i="2"/>
  <c r="M162" i="2" s="1"/>
  <c r="I162" i="2"/>
  <c r="AB155" i="2"/>
  <c r="AA155" i="2"/>
  <c r="AB154" i="2"/>
  <c r="AA154" i="2"/>
  <c r="AB153" i="2"/>
  <c r="AA153" i="2"/>
  <c r="H122" i="2"/>
  <c r="H121" i="2"/>
  <c r="E122" i="2"/>
  <c r="E121" i="2"/>
  <c r="E120" i="2"/>
  <c r="AA156" i="2" l="1"/>
  <c r="AB156" i="2"/>
  <c r="BG190" i="2"/>
  <c r="BF190" i="2"/>
  <c r="BG191" i="2"/>
  <c r="BF191" i="2"/>
  <c r="AO190" i="2"/>
  <c r="AN190" i="2"/>
  <c r="BG123" i="2" l="1"/>
  <c r="BF123" i="2"/>
  <c r="AO123" i="2"/>
  <c r="AN123" i="2"/>
  <c r="W123" i="2"/>
  <c r="V123" i="2"/>
  <c r="H120" i="2"/>
  <c r="M164" i="2" l="1"/>
  <c r="O173" i="2" s="1"/>
  <c r="M163" i="2"/>
  <c r="O169" i="2" s="1"/>
  <c r="O170" i="2"/>
  <c r="J164" i="2"/>
  <c r="I173" i="2" s="1"/>
  <c r="J163" i="2"/>
  <c r="I169" i="2" s="1"/>
  <c r="J162" i="2"/>
  <c r="I174" i="2" s="1"/>
  <c r="W7" i="1" l="1"/>
  <c r="N28" i="1"/>
  <c r="K7" i="1" l="1"/>
  <c r="AA7" i="1" l="1"/>
  <c r="AF7" i="1"/>
  <c r="D10" i="1"/>
  <c r="D12" i="1" l="1"/>
  <c r="D11" i="1"/>
  <c r="N156" i="2"/>
  <c r="V156" i="2"/>
  <c r="U156" i="2"/>
  <c r="O156" i="2"/>
  <c r="I156" i="2"/>
  <c r="H156" i="2"/>
  <c r="N47" i="1"/>
  <c r="U46" i="1"/>
  <c r="U45" i="1"/>
  <c r="U44" i="1"/>
  <c r="U27" i="1"/>
  <c r="U26" i="1"/>
  <c r="U25" i="1"/>
  <c r="U9" i="1"/>
  <c r="U8" i="1"/>
  <c r="U7" i="1"/>
  <c r="AO7" i="1" s="1"/>
  <c r="AP7" i="1" s="1"/>
  <c r="K46" i="1"/>
  <c r="K45" i="1"/>
  <c r="K44" i="1"/>
  <c r="K27" i="1"/>
  <c r="K26" i="1"/>
  <c r="K25" i="1"/>
  <c r="K9" i="1"/>
  <c r="K8" i="1"/>
  <c r="D47" i="1"/>
  <c r="D49" i="1" s="1"/>
  <c r="D50" i="1" s="1"/>
  <c r="AA45" i="1"/>
  <c r="O47" i="1"/>
  <c r="O48" i="1" s="1"/>
  <c r="Y44" i="1"/>
  <c r="AH44" i="1" s="1"/>
  <c r="X44" i="1"/>
  <c r="AG44" i="1" s="1"/>
  <c r="P47" i="1"/>
  <c r="P48" i="1" s="1"/>
  <c r="G47" i="1"/>
  <c r="G49" i="1" s="1"/>
  <c r="F47" i="1"/>
  <c r="E47" i="1"/>
  <c r="E49" i="1" s="1"/>
  <c r="E50" i="1" s="1"/>
  <c r="Y46" i="1"/>
  <c r="AH46" i="1" s="1"/>
  <c r="W46" i="1"/>
  <c r="AF46" i="1" s="1"/>
  <c r="Y45" i="1"/>
  <c r="AH45" i="1" s="1"/>
  <c r="X45" i="1"/>
  <c r="AG45" i="1" s="1"/>
  <c r="W45" i="1"/>
  <c r="AF45" i="1" s="1"/>
  <c r="W44" i="1"/>
  <c r="AF44" i="1" s="1"/>
  <c r="AJ25" i="1"/>
  <c r="AI25" i="1"/>
  <c r="AH25" i="1"/>
  <c r="AC27" i="1"/>
  <c r="AL27" i="1" s="1"/>
  <c r="AB27" i="1"/>
  <c r="AK27" i="1" s="1"/>
  <c r="AA27" i="1"/>
  <c r="AJ27" i="1" s="1"/>
  <c r="Z27" i="1"/>
  <c r="AI27" i="1" s="1"/>
  <c r="Y27" i="1"/>
  <c r="AH27" i="1" s="1"/>
  <c r="X27" i="1"/>
  <c r="AG27" i="1" s="1"/>
  <c r="W27" i="1"/>
  <c r="AF27" i="1" s="1"/>
  <c r="AC26" i="1"/>
  <c r="AL26" i="1" s="1"/>
  <c r="AB26" i="1"/>
  <c r="AK26" i="1" s="1"/>
  <c r="AA26" i="1"/>
  <c r="AJ26" i="1" s="1"/>
  <c r="Z26" i="1"/>
  <c r="AI26" i="1" s="1"/>
  <c r="Y26" i="1"/>
  <c r="AH26" i="1" s="1"/>
  <c r="X26" i="1"/>
  <c r="AG26" i="1" s="1"/>
  <c r="W26" i="1"/>
  <c r="AF26" i="1" s="1"/>
  <c r="AC25" i="1"/>
  <c r="AL25" i="1" s="1"/>
  <c r="AB25" i="1"/>
  <c r="AK25" i="1" s="1"/>
  <c r="AA25" i="1"/>
  <c r="Z25" i="1"/>
  <c r="Y25" i="1"/>
  <c r="X25" i="1"/>
  <c r="AG25" i="1" s="1"/>
  <c r="W25" i="1"/>
  <c r="AD25" i="1" l="1"/>
  <c r="AF25" i="1"/>
  <c r="G51" i="1"/>
  <c r="G50" i="1"/>
  <c r="D14" i="1"/>
  <c r="D13" i="1"/>
  <c r="AM26" i="1"/>
  <c r="AM25" i="1"/>
  <c r="AM27" i="1"/>
  <c r="D48" i="1"/>
  <c r="AD26" i="1"/>
  <c r="AD27" i="1"/>
  <c r="N48" i="1"/>
  <c r="W48" i="1" s="1"/>
  <c r="AO44" i="1"/>
  <c r="AP44" i="1" s="1"/>
  <c r="N49" i="1"/>
  <c r="AO25" i="1"/>
  <c r="AP25" i="1" s="1"/>
  <c r="Z46" i="1"/>
  <c r="AI46" i="1" s="1"/>
  <c r="AO46" i="1"/>
  <c r="AP46" i="1" s="1"/>
  <c r="X46" i="1"/>
  <c r="AG46" i="1" s="1"/>
  <c r="Y47" i="1"/>
  <c r="AH47" i="1" s="1"/>
  <c r="X47" i="1"/>
  <c r="AG47" i="1" s="1"/>
  <c r="P49" i="1"/>
  <c r="O49" i="1"/>
  <c r="G48" i="1"/>
  <c r="E48" i="1"/>
  <c r="X48" i="1" s="1"/>
  <c r="AG48" i="1" s="1"/>
  <c r="F48" i="1"/>
  <c r="Y48" i="1" s="1"/>
  <c r="AH48" i="1" s="1"/>
  <c r="W47" i="1"/>
  <c r="E51" i="1"/>
  <c r="F49" i="1"/>
  <c r="AL12" i="1"/>
  <c r="AA9" i="1"/>
  <c r="AJ9" i="1" s="1"/>
  <c r="Z9" i="1"/>
  <c r="AI9" i="1" s="1"/>
  <c r="Y9" i="1"/>
  <c r="AH9" i="1" s="1"/>
  <c r="X9" i="1"/>
  <c r="AG9" i="1" s="1"/>
  <c r="W9" i="1"/>
  <c r="AA8" i="1"/>
  <c r="AJ8" i="1" s="1"/>
  <c r="Z8" i="1"/>
  <c r="AI8" i="1" s="1"/>
  <c r="Y8" i="1"/>
  <c r="AH8" i="1" s="1"/>
  <c r="X8" i="1"/>
  <c r="AG8" i="1" s="1"/>
  <c r="W8" i="1"/>
  <c r="AJ7" i="1"/>
  <c r="Z7" i="1"/>
  <c r="AI7" i="1" s="1"/>
  <c r="Y7" i="1"/>
  <c r="AH7" i="1" s="1"/>
  <c r="X7" i="1"/>
  <c r="Q30" i="1"/>
  <c r="T28" i="1"/>
  <c r="S28" i="1"/>
  <c r="R28" i="1"/>
  <c r="Q28" i="1"/>
  <c r="Q29" i="1" s="1"/>
  <c r="P28" i="1"/>
  <c r="O28" i="1"/>
  <c r="AO26" i="1"/>
  <c r="D29" i="1"/>
  <c r="J28" i="1"/>
  <c r="J30" i="1" s="1"/>
  <c r="I28" i="1"/>
  <c r="I30" i="1" s="1"/>
  <c r="H28" i="1"/>
  <c r="G28" i="1"/>
  <c r="G30" i="1" s="1"/>
  <c r="F28" i="1"/>
  <c r="F30" i="1" s="1"/>
  <c r="E28" i="1"/>
  <c r="E30" i="1" s="1"/>
  <c r="D28" i="1"/>
  <c r="AO9" i="1"/>
  <c r="AP9" i="1" s="1"/>
  <c r="AO8" i="1"/>
  <c r="AP8" i="1" s="1"/>
  <c r="R10" i="1"/>
  <c r="R12" i="1" s="1"/>
  <c r="Q10" i="1"/>
  <c r="Q12" i="1" s="1"/>
  <c r="P10" i="1"/>
  <c r="P12" i="1" s="1"/>
  <c r="O10" i="1"/>
  <c r="O12" i="1" s="1"/>
  <c r="N10" i="1"/>
  <c r="W10" i="1" s="1"/>
  <c r="AF10" i="1" s="1"/>
  <c r="T10" i="1"/>
  <c r="T12" i="1" s="1"/>
  <c r="T13" i="1" s="1"/>
  <c r="I10" i="1"/>
  <c r="I12" i="1" s="1"/>
  <c r="I13" i="1" s="1"/>
  <c r="H10" i="1"/>
  <c r="G10" i="1"/>
  <c r="G12" i="1" s="1"/>
  <c r="F10" i="1"/>
  <c r="F12" i="1" s="1"/>
  <c r="E10" i="1"/>
  <c r="E12" i="1" s="1"/>
  <c r="H30" i="1" l="1"/>
  <c r="J32" i="1"/>
  <c r="J31" i="1"/>
  <c r="Z12" i="1"/>
  <c r="AI12" i="1" s="1"/>
  <c r="AI13" i="1" s="1"/>
  <c r="Q13" i="1"/>
  <c r="Z30" i="1"/>
  <c r="Q31" i="1"/>
  <c r="X12" i="1"/>
  <c r="O13" i="1"/>
  <c r="P14" i="1"/>
  <c r="Y12" i="1"/>
  <c r="AH12" i="1" s="1"/>
  <c r="P13" i="1"/>
  <c r="F51" i="1"/>
  <c r="F50" i="1"/>
  <c r="R13" i="1"/>
  <c r="E14" i="1"/>
  <c r="E13" i="1"/>
  <c r="F14" i="1"/>
  <c r="F13" i="1"/>
  <c r="E32" i="1"/>
  <c r="E31" i="1"/>
  <c r="O51" i="1"/>
  <c r="O50" i="1"/>
  <c r="X49" i="1"/>
  <c r="I32" i="1"/>
  <c r="I31" i="1"/>
  <c r="W49" i="1"/>
  <c r="N50" i="1"/>
  <c r="K28" i="1"/>
  <c r="K29" i="1" s="1"/>
  <c r="G14" i="1"/>
  <c r="G13" i="1"/>
  <c r="F32" i="1"/>
  <c r="F31" i="1"/>
  <c r="G32" i="1"/>
  <c r="G31" i="1"/>
  <c r="P51" i="1"/>
  <c r="P50" i="1"/>
  <c r="Y49" i="1"/>
  <c r="AD7" i="1"/>
  <c r="Z28" i="1"/>
  <c r="AI28" i="1" s="1"/>
  <c r="H12" i="1"/>
  <c r="H11" i="1"/>
  <c r="K10" i="1"/>
  <c r="K11" i="1" s="1"/>
  <c r="P30" i="1"/>
  <c r="Y28" i="1"/>
  <c r="AH28" i="1" s="1"/>
  <c r="S30" i="1"/>
  <c r="AB28" i="1"/>
  <c r="AK28" i="1" s="1"/>
  <c r="T29" i="1"/>
  <c r="AC28" i="1"/>
  <c r="AL28" i="1" s="1"/>
  <c r="Q32" i="1"/>
  <c r="N30" i="1"/>
  <c r="W28" i="1"/>
  <c r="U28" i="1"/>
  <c r="U29" i="1" s="1"/>
  <c r="AO29" i="1" s="1"/>
  <c r="AP29" i="1" s="1"/>
  <c r="O30" i="1"/>
  <c r="X28" i="1"/>
  <c r="AG28" i="1" s="1"/>
  <c r="R29" i="1"/>
  <c r="AA28" i="1"/>
  <c r="AJ28" i="1" s="1"/>
  <c r="AF8" i="1"/>
  <c r="AM8" i="1" s="1"/>
  <c r="AD8" i="1"/>
  <c r="N12" i="1"/>
  <c r="U10" i="1"/>
  <c r="U11" i="1" s="1"/>
  <c r="N29" i="1"/>
  <c r="W29" i="1" s="1"/>
  <c r="O29" i="1"/>
  <c r="H29" i="1"/>
  <c r="P29" i="1"/>
  <c r="AF9" i="1"/>
  <c r="AM9" i="1" s="1"/>
  <c r="AD9" i="1"/>
  <c r="AF48" i="1"/>
  <c r="N51" i="1"/>
  <c r="AA46" i="1"/>
  <c r="Q47" i="1"/>
  <c r="Z45" i="1"/>
  <c r="AI45" i="1" s="1"/>
  <c r="AO45" i="1"/>
  <c r="AP45" i="1" s="1"/>
  <c r="Z44" i="1"/>
  <c r="AI44" i="1" s="1"/>
  <c r="H47" i="1"/>
  <c r="AF47" i="1"/>
  <c r="D51" i="1"/>
  <c r="Q14" i="1"/>
  <c r="N11" i="1"/>
  <c r="Z10" i="1"/>
  <c r="AI10" i="1" s="1"/>
  <c r="O11" i="1"/>
  <c r="AA10" i="1"/>
  <c r="AJ10" i="1" s="1"/>
  <c r="AG7" i="1"/>
  <c r="AM7" i="1" s="1"/>
  <c r="X10" i="1"/>
  <c r="AG10" i="1" s="1"/>
  <c r="P11" i="1"/>
  <c r="R30" i="1"/>
  <c r="R31" i="1" s="1"/>
  <c r="Y10" i="1"/>
  <c r="AH10" i="1" s="1"/>
  <c r="Q11" i="1"/>
  <c r="O14" i="1"/>
  <c r="R14" i="1"/>
  <c r="R11" i="1"/>
  <c r="G29" i="1"/>
  <c r="Z29" i="1" s="1"/>
  <c r="AI29" i="1" s="1"/>
  <c r="AC12" i="1"/>
  <c r="F11" i="1"/>
  <c r="G11" i="1"/>
  <c r="E11" i="1"/>
  <c r="S29" i="1"/>
  <c r="N32" i="1"/>
  <c r="T30" i="1"/>
  <c r="I29" i="1"/>
  <c r="F29" i="1"/>
  <c r="E29" i="1"/>
  <c r="AO27" i="1"/>
  <c r="AP27" i="1" s="1"/>
  <c r="J29" i="1"/>
  <c r="AP26" i="1"/>
  <c r="D30" i="1"/>
  <c r="T31" i="1" l="1"/>
  <c r="AC30" i="1"/>
  <c r="H14" i="1"/>
  <c r="D17" i="1" s="1"/>
  <c r="H13" i="1"/>
  <c r="K12" i="1"/>
  <c r="K13" i="1" s="1"/>
  <c r="Z31" i="1"/>
  <c r="AI30" i="1"/>
  <c r="AI31" i="1" s="1"/>
  <c r="N31" i="1"/>
  <c r="W30" i="1"/>
  <c r="AF49" i="1"/>
  <c r="AF50" i="1" s="1"/>
  <c r="W50" i="1"/>
  <c r="AA29" i="1"/>
  <c r="AJ29" i="1" s="1"/>
  <c r="AB30" i="1"/>
  <c r="S31" i="1"/>
  <c r="N13" i="1"/>
  <c r="W12" i="1"/>
  <c r="AH49" i="1"/>
  <c r="AH50" i="1" s="1"/>
  <c r="Y50" i="1"/>
  <c r="AA12" i="1"/>
  <c r="AJ12" i="1" s="1"/>
  <c r="Z13" i="1"/>
  <c r="K30" i="1"/>
  <c r="K31" i="1" s="1"/>
  <c r="D31" i="1"/>
  <c r="AG49" i="1"/>
  <c r="AG50" i="1" s="1"/>
  <c r="X50" i="1"/>
  <c r="D18" i="1"/>
  <c r="Y30" i="1"/>
  <c r="P31" i="1"/>
  <c r="AA30" i="1"/>
  <c r="H31" i="1"/>
  <c r="O31" i="1"/>
  <c r="X30" i="1"/>
  <c r="AG12" i="1"/>
  <c r="X13" i="1"/>
  <c r="H32" i="1"/>
  <c r="AH13" i="1"/>
  <c r="Y13" i="1"/>
  <c r="S32" i="1"/>
  <c r="P32" i="1"/>
  <c r="R32" i="1"/>
  <c r="Y29" i="1"/>
  <c r="AH29" i="1" s="1"/>
  <c r="AC29" i="1"/>
  <c r="AL29" i="1" s="1"/>
  <c r="T32" i="1"/>
  <c r="O32" i="1"/>
  <c r="N34" i="1" s="1"/>
  <c r="AB29" i="1"/>
  <c r="AK29" i="1" s="1"/>
  <c r="X29" i="1"/>
  <c r="AG29" i="1" s="1"/>
  <c r="AF28" i="1"/>
  <c r="AM28" i="1" s="1"/>
  <c r="AD28" i="1"/>
  <c r="AF29" i="1"/>
  <c r="U30" i="1"/>
  <c r="AO11" i="1"/>
  <c r="AP11" i="1" s="1"/>
  <c r="AO10" i="1"/>
  <c r="AP10" i="1" s="1"/>
  <c r="U12" i="1"/>
  <c r="N14" i="1"/>
  <c r="N18" i="1" s="1"/>
  <c r="AM10" i="1"/>
  <c r="AD10" i="1"/>
  <c r="W11" i="1"/>
  <c r="AJ46" i="1"/>
  <c r="AB46" i="1"/>
  <c r="AK46" i="1" s="1"/>
  <c r="AC46" i="1"/>
  <c r="Z47" i="1"/>
  <c r="Q49" i="1"/>
  <c r="Q48" i="1"/>
  <c r="R47" i="1"/>
  <c r="AA47" i="1" s="1"/>
  <c r="AA44" i="1"/>
  <c r="R49" i="1"/>
  <c r="H48" i="1"/>
  <c r="H49" i="1"/>
  <c r="H50" i="1" s="1"/>
  <c r="AJ45" i="1"/>
  <c r="I47" i="1"/>
  <c r="X11" i="1"/>
  <c r="AG11" i="1" s="1"/>
  <c r="N17" i="1"/>
  <c r="AA11" i="1"/>
  <c r="AJ11" i="1" s="1"/>
  <c r="Z11" i="1"/>
  <c r="AI11" i="1" s="1"/>
  <c r="Y11" i="1"/>
  <c r="AH11" i="1" s="1"/>
  <c r="AO28" i="1"/>
  <c r="AP28" i="1" s="1"/>
  <c r="N35" i="1"/>
  <c r="N36" i="1"/>
  <c r="D32" i="1"/>
  <c r="AO12" i="1" l="1"/>
  <c r="AP12" i="1" s="1"/>
  <c r="U13" i="1"/>
  <c r="X31" i="1"/>
  <c r="AG30" i="1"/>
  <c r="AG31" i="1" s="1"/>
  <c r="Q50" i="1"/>
  <c r="Z49" i="1"/>
  <c r="AF12" i="1"/>
  <c r="W13" i="1"/>
  <c r="N16" i="1"/>
  <c r="N19" i="1" s="1"/>
  <c r="AA31" i="1"/>
  <c r="AJ30" i="1"/>
  <c r="AJ31" i="1" s="1"/>
  <c r="AA49" i="1"/>
  <c r="R50" i="1"/>
  <c r="Y31" i="1"/>
  <c r="AH30" i="1"/>
  <c r="AH31" i="1" s="1"/>
  <c r="AC31" i="1"/>
  <c r="AL30" i="1"/>
  <c r="AL31" i="1" s="1"/>
  <c r="D19" i="1"/>
  <c r="AK30" i="1"/>
  <c r="AK31" i="1" s="1"/>
  <c r="AB31" i="1"/>
  <c r="AF30" i="1"/>
  <c r="W31" i="1"/>
  <c r="AO30" i="1"/>
  <c r="AP30" i="1" s="1"/>
  <c r="U31" i="1"/>
  <c r="D16" i="1"/>
  <c r="AG13" i="1"/>
  <c r="AD29" i="1"/>
  <c r="AJ13" i="1"/>
  <c r="AA13" i="1"/>
  <c r="AD30" i="1"/>
  <c r="AD31" i="1" s="1"/>
  <c r="AM29" i="1"/>
  <c r="AD12" i="1"/>
  <c r="AD13" i="1" s="1"/>
  <c r="AF11" i="1"/>
  <c r="AM11" i="1" s="1"/>
  <c r="AD11" i="1"/>
  <c r="AJ44" i="1"/>
  <c r="AL46" i="1"/>
  <c r="AM46" i="1" s="1"/>
  <c r="AD46" i="1"/>
  <c r="AI47" i="1"/>
  <c r="Z48" i="1"/>
  <c r="R48" i="1"/>
  <c r="AA48" i="1" s="1"/>
  <c r="AJ48" i="1" s="1"/>
  <c r="S47" i="1"/>
  <c r="S49" i="1" s="1"/>
  <c r="AB45" i="1"/>
  <c r="Q51" i="1"/>
  <c r="R51" i="1"/>
  <c r="AB44" i="1"/>
  <c r="AK44" i="1" s="1"/>
  <c r="I48" i="1"/>
  <c r="I49" i="1"/>
  <c r="I50" i="1" s="1"/>
  <c r="AC45" i="1"/>
  <c r="AL45" i="1" s="1"/>
  <c r="J47" i="1"/>
  <c r="K47" i="1" s="1"/>
  <c r="K48" i="1" s="1"/>
  <c r="AJ47" i="1"/>
  <c r="H51" i="1"/>
  <c r="D34" i="1"/>
  <c r="D36" i="1"/>
  <c r="D37" i="1" s="1"/>
  <c r="D35" i="1"/>
  <c r="N37" i="1"/>
  <c r="AA50" i="1" l="1"/>
  <c r="AJ49" i="1"/>
  <c r="AJ50" i="1" s="1"/>
  <c r="Z50" i="1"/>
  <c r="AI49" i="1"/>
  <c r="AI50" i="1" s="1"/>
  <c r="S51" i="1"/>
  <c r="AB49" i="1"/>
  <c r="S50" i="1"/>
  <c r="AM30" i="1"/>
  <c r="AM31" i="1" s="1"/>
  <c r="AF31" i="1"/>
  <c r="AM12" i="1"/>
  <c r="AM13" i="1" s="1"/>
  <c r="AF13" i="1"/>
  <c r="AK45" i="1"/>
  <c r="AM45" i="1" s="1"/>
  <c r="AD45" i="1"/>
  <c r="AI48" i="1"/>
  <c r="AB47" i="1"/>
  <c r="AK47" i="1" s="1"/>
  <c r="S48" i="1"/>
  <c r="AB48" i="1"/>
  <c r="AK48" i="1" s="1"/>
  <c r="T47" i="1"/>
  <c r="AC44" i="1"/>
  <c r="AD44" i="1" s="1"/>
  <c r="J48" i="1"/>
  <c r="J49" i="1"/>
  <c r="I51" i="1"/>
  <c r="K49" i="1" l="1"/>
  <c r="K50" i="1" s="1"/>
  <c r="J50" i="1"/>
  <c r="AB50" i="1"/>
  <c r="AK49" i="1"/>
  <c r="AK50" i="1" s="1"/>
  <c r="T48" i="1"/>
  <c r="U47" i="1"/>
  <c r="T49" i="1"/>
  <c r="AC47" i="1"/>
  <c r="AL44" i="1"/>
  <c r="AM44" i="1" s="1"/>
  <c r="J51" i="1"/>
  <c r="AC49" i="1" l="1"/>
  <c r="T50" i="1"/>
  <c r="AO47" i="1"/>
  <c r="AP47" i="1" s="1"/>
  <c r="U48" i="1"/>
  <c r="AO48" i="1" s="1"/>
  <c r="AP48" i="1" s="1"/>
  <c r="AC48" i="1"/>
  <c r="AL47" i="1"/>
  <c r="AM47" i="1" s="1"/>
  <c r="AD47" i="1"/>
  <c r="T51" i="1"/>
  <c r="N53" i="1" s="1"/>
  <c r="U49" i="1"/>
  <c r="N55" i="1"/>
  <c r="N54" i="1"/>
  <c r="D55" i="1"/>
  <c r="D56" i="1" s="1"/>
  <c r="D53" i="1"/>
  <c r="D54" i="1"/>
  <c r="AO49" i="1" l="1"/>
  <c r="AP49" i="1" s="1"/>
  <c r="U50" i="1"/>
  <c r="AC50" i="1"/>
  <c r="AL49" i="1"/>
  <c r="AL50" i="1" s="1"/>
  <c r="N56" i="1"/>
  <c r="AD48" i="1"/>
  <c r="AL48" i="1"/>
  <c r="AM48" i="1" s="1"/>
  <c r="AD49" i="1"/>
  <c r="AD50" i="1" s="1"/>
  <c r="AM49" i="1" l="1"/>
  <c r="AM50" i="1" s="1"/>
</calcChain>
</file>

<file path=xl/sharedStrings.xml><?xml version="1.0" encoding="utf-8"?>
<sst xmlns="http://schemas.openxmlformats.org/spreadsheetml/2006/main" count="555" uniqueCount="107">
  <si>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</si>
  <si>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</si>
  <si>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</si>
  <si>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</si>
  <si>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</si>
  <si>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</si>
  <si>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</si>
  <si>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</si>
  <si>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</si>
  <si>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人件費</t>
    <rPh sb="0" eb="3">
      <t>ジンケンヒ</t>
    </rPh>
    <phoneticPr fontId="1"/>
  </si>
  <si>
    <t>経費</t>
    <rPh sb="0" eb="2">
      <t>ケイヒ</t>
    </rPh>
    <phoneticPr fontId="1"/>
  </si>
  <si>
    <t>サービス活動増減差額</t>
    <phoneticPr fontId="1"/>
  </si>
  <si>
    <t>－</t>
    <phoneticPr fontId="1"/>
  </si>
  <si>
    <t>合計</t>
    <rPh sb="0" eb="2">
      <t>ゴウケイ</t>
    </rPh>
    <phoneticPr fontId="1"/>
  </si>
  <si>
    <t>増減率</t>
    <rPh sb="0" eb="3">
      <t>ゾウゲンリツ</t>
    </rPh>
    <phoneticPr fontId="1"/>
  </si>
  <si>
    <t>差額</t>
    <rPh sb="0" eb="2">
      <t>サガク</t>
    </rPh>
    <phoneticPr fontId="1"/>
  </si>
  <si>
    <t>分析対象施設数</t>
    <rPh sb="0" eb="4">
      <t>ブンセキタイショウ</t>
    </rPh>
    <rPh sb="4" eb="6">
      <t>シセツ</t>
    </rPh>
    <rPh sb="6" eb="7">
      <t>スウ</t>
    </rPh>
    <phoneticPr fontId="1"/>
  </si>
  <si>
    <t>内黒字施設</t>
    <rPh sb="0" eb="1">
      <t>ウチ</t>
    </rPh>
    <rPh sb="1" eb="5">
      <t>クロジシセツ</t>
    </rPh>
    <phoneticPr fontId="1"/>
  </si>
  <si>
    <t>内赤字施設</t>
    <rPh sb="0" eb="1">
      <t>ウチ</t>
    </rPh>
    <rPh sb="1" eb="3">
      <t>アカジ</t>
    </rPh>
    <rPh sb="3" eb="5">
      <t>シセツ</t>
    </rPh>
    <phoneticPr fontId="1"/>
  </si>
  <si>
    <t>赤字割合</t>
    <rPh sb="0" eb="2">
      <t>アカジ</t>
    </rPh>
    <rPh sb="2" eb="4">
      <t>ワリアイ</t>
    </rPh>
    <phoneticPr fontId="1"/>
  </si>
  <si>
    <t>①グループホーム</t>
    <phoneticPr fontId="1"/>
  </si>
  <si>
    <t>②生活介護</t>
    <rPh sb="1" eb="5">
      <t>セイカツカイゴ</t>
    </rPh>
    <phoneticPr fontId="1"/>
  </si>
  <si>
    <t>人件費割合</t>
    <rPh sb="0" eb="3">
      <t>ジンケンヒ</t>
    </rPh>
    <rPh sb="3" eb="5">
      <t>ワリアイ</t>
    </rPh>
    <phoneticPr fontId="1"/>
  </si>
  <si>
    <t>グループホーム</t>
    <phoneticPr fontId="1"/>
  </si>
  <si>
    <t>生活介護</t>
    <rPh sb="0" eb="4">
      <t>セイカツカイゴ</t>
    </rPh>
    <phoneticPr fontId="1"/>
  </si>
  <si>
    <t>令和５年度－令和６年度　差額</t>
    <rPh sb="0" eb="2">
      <t>レイワ</t>
    </rPh>
    <rPh sb="3" eb="5">
      <t>ネンド</t>
    </rPh>
    <rPh sb="6" eb="8">
      <t>レイワ</t>
    </rPh>
    <rPh sb="9" eb="11">
      <t>ネンド</t>
    </rPh>
    <rPh sb="12" eb="14">
      <t>サガク</t>
    </rPh>
    <phoneticPr fontId="1"/>
  </si>
  <si>
    <t>令和５年度－令和６年度　増減率</t>
    <rPh sb="0" eb="2">
      <t>レイワ</t>
    </rPh>
    <rPh sb="3" eb="5">
      <t>ネンド</t>
    </rPh>
    <rPh sb="6" eb="8">
      <t>レイワ</t>
    </rPh>
    <rPh sb="9" eb="11">
      <t>ネンド</t>
    </rPh>
    <rPh sb="12" eb="14">
      <t>ゾウゲン</t>
    </rPh>
    <rPh sb="14" eb="15">
      <t>リツ</t>
    </rPh>
    <phoneticPr fontId="1"/>
  </si>
  <si>
    <t>A</t>
  </si>
  <si>
    <t>B</t>
  </si>
  <si>
    <t>C</t>
  </si>
  <si>
    <t>D</t>
  </si>
  <si>
    <t>E</t>
  </si>
  <si>
    <t>※経費は微増</t>
    <rPh sb="1" eb="3">
      <t>ケイヒ</t>
    </rPh>
    <rPh sb="4" eb="6">
      <t>ビゾウ</t>
    </rPh>
    <phoneticPr fontId="1"/>
  </si>
  <si>
    <t>※事業所によって規模が異なる</t>
    <rPh sb="1" eb="4">
      <t>ジギョウショ</t>
    </rPh>
    <rPh sb="8" eb="10">
      <t>キボ</t>
    </rPh>
    <rPh sb="11" eb="12">
      <t>コト</t>
    </rPh>
    <phoneticPr fontId="1"/>
  </si>
  <si>
    <t>※収入はかなり下がる</t>
    <rPh sb="1" eb="3">
      <t>シュウニュウ</t>
    </rPh>
    <rPh sb="7" eb="8">
      <t>サ</t>
    </rPh>
    <phoneticPr fontId="1"/>
  </si>
  <si>
    <t>③施設入所</t>
    <rPh sb="1" eb="5">
      <t>シセツニュウショ</t>
    </rPh>
    <phoneticPr fontId="1"/>
  </si>
  <si>
    <t>※収入は微増</t>
    <rPh sb="1" eb="3">
      <t>シュウニュウ</t>
    </rPh>
    <rPh sb="4" eb="6">
      <t>ビゾウ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</si>
  <si>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</si>
  <si>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（ア）１</t>
    <phoneticPr fontId="1"/>
  </si>
  <si>
    <t>（ア）２</t>
    <phoneticPr fontId="1"/>
  </si>
  <si>
    <t>サービス収入増減率</t>
    <rPh sb="4" eb="6">
      <t>シュウニュウ</t>
    </rPh>
    <rPh sb="6" eb="9">
      <t>ゾウゲンリツ</t>
    </rPh>
    <phoneticPr fontId="1"/>
  </si>
  <si>
    <t>サービス収入</t>
    <phoneticPr fontId="1"/>
  </si>
  <si>
    <t>令和６年度サービス収入</t>
    <rPh sb="0" eb="2">
      <t>レイワ</t>
    </rPh>
    <rPh sb="3" eb="5">
      <t>ネンド</t>
    </rPh>
    <rPh sb="9" eb="11">
      <t>シュウニュウ</t>
    </rPh>
    <phoneticPr fontId="1"/>
  </si>
  <si>
    <t>※収入にほぼ差はない</t>
    <rPh sb="1" eb="3">
      <t>シュウニュウ</t>
    </rPh>
    <rPh sb="6" eb="7">
      <t>サ</t>
    </rPh>
    <phoneticPr fontId="1"/>
  </si>
  <si>
    <t>F</t>
  </si>
  <si>
    <t>G</t>
  </si>
  <si>
    <t>（イ）１</t>
    <phoneticPr fontId="1"/>
  </si>
  <si>
    <t>サービス支出増減率</t>
    <rPh sb="4" eb="6">
      <t>シシュツ</t>
    </rPh>
    <rPh sb="6" eb="9">
      <t>ゾウゲンリツ</t>
    </rPh>
    <phoneticPr fontId="1"/>
  </si>
  <si>
    <t>サービス支出（経費小計）</t>
    <phoneticPr fontId="1"/>
  </si>
  <si>
    <t>※経費は増えたり減ったり</t>
    <rPh sb="1" eb="3">
      <t>ケイヒ</t>
    </rPh>
    <rPh sb="4" eb="5">
      <t>フ</t>
    </rPh>
    <rPh sb="8" eb="9">
      <t>ヘ</t>
    </rPh>
    <phoneticPr fontId="1"/>
  </si>
  <si>
    <t>（イ）２</t>
    <phoneticPr fontId="1"/>
  </si>
  <si>
    <t>サービス支出増減率</t>
    <rPh sb="6" eb="9">
      <t>ゾウゲンリツ</t>
    </rPh>
    <phoneticPr fontId="1"/>
  </si>
  <si>
    <t>令和６年度サービス支出</t>
    <rPh sb="0" eb="2">
      <t>レイワ</t>
    </rPh>
    <rPh sb="3" eb="5">
      <t>ネンド</t>
    </rPh>
    <phoneticPr fontId="1"/>
  </si>
  <si>
    <t>（ウ）１</t>
    <phoneticPr fontId="1"/>
  </si>
  <si>
    <t>人件費の額</t>
    <rPh sb="0" eb="3">
      <t>ジンケンヒ</t>
    </rPh>
    <rPh sb="4" eb="5">
      <t>ガク</t>
    </rPh>
    <phoneticPr fontId="1"/>
  </si>
  <si>
    <t>年度</t>
    <rPh sb="0" eb="2">
      <t>ネンド</t>
    </rPh>
    <phoneticPr fontId="1"/>
  </si>
  <si>
    <t>サービス収入</t>
    <rPh sb="4" eb="6">
      <t>シュウニュウ</t>
    </rPh>
    <phoneticPr fontId="1"/>
  </si>
  <si>
    <t>令和5年度</t>
    <rPh sb="0" eb="2">
      <t>レイワ</t>
    </rPh>
    <rPh sb="3" eb="5">
      <t>ネンド</t>
    </rPh>
    <phoneticPr fontId="1"/>
  </si>
  <si>
    <t>（ウ）２</t>
    <phoneticPr fontId="1"/>
  </si>
  <si>
    <t>令和6年度</t>
    <rPh sb="0" eb="2">
      <t>レイワ</t>
    </rPh>
    <rPh sb="3" eb="5">
      <t>ネンド</t>
    </rPh>
    <phoneticPr fontId="1"/>
  </si>
  <si>
    <t>（エ）１</t>
    <phoneticPr fontId="1"/>
  </si>
  <si>
    <t>（エ）２</t>
    <phoneticPr fontId="1"/>
  </si>
  <si>
    <t>川崎市</t>
    <rPh sb="0" eb="3">
      <t>カワサキシ</t>
    </rPh>
    <phoneticPr fontId="1"/>
  </si>
  <si>
    <t>全国平均</t>
    <rPh sb="0" eb="4">
      <t>ゼンコクヘイキン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</si>
  <si>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</si>
  <si>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</si>
  <si>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人件費割合</t>
    <rPh sb="0" eb="5">
      <t>ジンケンヒワリアイ</t>
    </rPh>
    <phoneticPr fontId="1"/>
  </si>
  <si>
    <t>サービス収支率</t>
    <rPh sb="4" eb="7">
      <t>シュウシリツ</t>
    </rPh>
    <phoneticPr fontId="1"/>
  </si>
  <si>
    <t>（カ）１</t>
    <phoneticPr fontId="1"/>
  </si>
  <si>
    <t>サービス収支率</t>
    <rPh sb="4" eb="7">
      <t>シュウシリツ</t>
    </rPh>
    <phoneticPr fontId="1"/>
  </si>
  <si>
    <t>（カ）２</t>
    <phoneticPr fontId="1"/>
  </si>
  <si>
    <t>人件費の割合</t>
    <rPh sb="0" eb="3">
      <t>ジンケンヒ</t>
    </rPh>
    <rPh sb="4" eb="6">
      <t>ワリアイ</t>
    </rPh>
    <phoneticPr fontId="1"/>
  </si>
  <si>
    <t>令和５年度</t>
    <rPh sb="0" eb="2">
      <t>レイワ</t>
    </rPh>
    <rPh sb="3" eb="5">
      <t>ネンド</t>
    </rPh>
    <phoneticPr fontId="1"/>
  </si>
  <si>
    <t>グループホーム</t>
    <phoneticPr fontId="1"/>
  </si>
  <si>
    <t>令和６年度</t>
    <rPh sb="0" eb="2">
      <t>レイワ</t>
    </rPh>
    <rPh sb="3" eb="5">
      <t>ネンド</t>
    </rPh>
    <phoneticPr fontId="1"/>
  </si>
  <si>
    <t>差分</t>
    <rPh sb="0" eb="2">
      <t>サブン</t>
    </rPh>
    <phoneticPr fontId="1"/>
  </si>
  <si>
    <t>（オ）１</t>
    <phoneticPr fontId="1"/>
  </si>
  <si>
    <t>（オ）２</t>
    <phoneticPr fontId="1"/>
  </si>
  <si>
    <t>サービス名</t>
    <rPh sb="4" eb="5">
      <t>メイ</t>
    </rPh>
    <phoneticPr fontId="1"/>
  </si>
  <si>
    <t>令和５年度全国平均に比べて赤字割合が大きかったサービス</t>
    <rPh sb="0" eb="2">
      <t>レイワ</t>
    </rPh>
    <rPh sb="3" eb="5">
      <t>ネンド</t>
    </rPh>
    <rPh sb="5" eb="7">
      <t>ゼンコク</t>
    </rPh>
    <rPh sb="7" eb="9">
      <t>ヘイキン</t>
    </rPh>
    <rPh sb="10" eb="11">
      <t>クラ</t>
    </rPh>
    <rPh sb="13" eb="15">
      <t>アカジ</t>
    </rPh>
    <rPh sb="15" eb="17">
      <t>ワリアイ</t>
    </rPh>
    <rPh sb="18" eb="19">
      <t>オオ</t>
    </rPh>
    <phoneticPr fontId="1"/>
  </si>
  <si>
    <t>令和５年度全国平均に比べて赤字割合が小さかったサービス</t>
    <rPh sb="0" eb="2">
      <t>レイワ</t>
    </rPh>
    <rPh sb="3" eb="5">
      <t>ネンド</t>
    </rPh>
    <rPh sb="5" eb="7">
      <t>ゼンコク</t>
    </rPh>
    <rPh sb="7" eb="9">
      <t>ヘイキン</t>
    </rPh>
    <rPh sb="10" eb="11">
      <t>クラ</t>
    </rPh>
    <rPh sb="13" eb="15">
      <t>アカジ</t>
    </rPh>
    <rPh sb="15" eb="17">
      <t>ワリアイ</t>
    </rPh>
    <rPh sb="18" eb="19">
      <t>チイ</t>
    </rPh>
    <phoneticPr fontId="1"/>
  </si>
  <si>
    <t>生活介護</t>
    <rPh sb="0" eb="4">
      <t>セイカツカイゴ</t>
    </rPh>
    <phoneticPr fontId="1"/>
  </si>
  <si>
    <t>施設入所支援</t>
    <rPh sb="0" eb="2">
      <t>シセツ</t>
    </rPh>
    <rPh sb="2" eb="4">
      <t>ニュウショ</t>
    </rPh>
    <rPh sb="4" eb="6">
      <t>シエン</t>
    </rPh>
    <phoneticPr fontId="1"/>
  </si>
  <si>
    <t>令和６年度全国平均に比べて赤字割合が大きかったサービス</t>
    <rPh sb="0" eb="2">
      <t>レイワ</t>
    </rPh>
    <rPh sb="3" eb="5">
      <t>ネンド</t>
    </rPh>
    <rPh sb="5" eb="7">
      <t>ゼンコク</t>
    </rPh>
    <rPh sb="7" eb="9">
      <t>ヘイキン</t>
    </rPh>
    <rPh sb="10" eb="11">
      <t>クラ</t>
    </rPh>
    <rPh sb="13" eb="15">
      <t>アカジ</t>
    </rPh>
    <rPh sb="15" eb="17">
      <t>ワリアイ</t>
    </rPh>
    <rPh sb="18" eb="19">
      <t>オオ</t>
    </rPh>
    <phoneticPr fontId="1"/>
  </si>
  <si>
    <t>令和６年度全国平均に比べて赤字割合が小さかったサービス</t>
    <rPh sb="0" eb="2">
      <t>レイワ</t>
    </rPh>
    <rPh sb="3" eb="5">
      <t>ネンド</t>
    </rPh>
    <rPh sb="5" eb="7">
      <t>ゼンコク</t>
    </rPh>
    <rPh sb="7" eb="9">
      <t>ヘイキン</t>
    </rPh>
    <rPh sb="10" eb="11">
      <t>クラ</t>
    </rPh>
    <rPh sb="13" eb="15">
      <t>アカジ</t>
    </rPh>
    <rPh sb="15" eb="17">
      <t>ワリアイ</t>
    </rPh>
    <rPh sb="18" eb="19">
      <t>チイ</t>
    </rPh>
    <phoneticPr fontId="1"/>
  </si>
  <si>
    <t>差分（赤字事業所割合）</t>
    <rPh sb="0" eb="2">
      <t>サブン</t>
    </rPh>
    <phoneticPr fontId="1"/>
  </si>
  <si>
    <t>（オ）３</t>
    <phoneticPr fontId="1"/>
  </si>
  <si>
    <t>令和5年度（本市）</t>
    <rPh sb="0" eb="2">
      <t>レイワ</t>
    </rPh>
    <rPh sb="3" eb="5">
      <t>ネンド</t>
    </rPh>
    <rPh sb="6" eb="8">
      <t>ホンシ</t>
    </rPh>
    <phoneticPr fontId="1"/>
  </si>
  <si>
    <t>令和６年度（本市）</t>
    <rPh sb="0" eb="2">
      <t>レイワ</t>
    </rPh>
    <rPh sb="3" eb="5">
      <t>ネンド</t>
    </rPh>
    <rPh sb="6" eb="8">
      <t>ホンシ</t>
    </rPh>
    <phoneticPr fontId="1"/>
  </si>
  <si>
    <t>差分（本市）</t>
    <rPh sb="0" eb="2">
      <t>サブン</t>
    </rPh>
    <rPh sb="3" eb="5">
      <t>ホンシ</t>
    </rPh>
    <phoneticPr fontId="1"/>
  </si>
  <si>
    <t>令和5年度（全国）</t>
    <rPh sb="0" eb="2">
      <t>レイワ</t>
    </rPh>
    <rPh sb="3" eb="5">
      <t>ネンド</t>
    </rPh>
    <rPh sb="6" eb="8">
      <t>ゼンコク</t>
    </rPh>
    <phoneticPr fontId="1"/>
  </si>
  <si>
    <t>令和６年度（全国）</t>
    <rPh sb="0" eb="2">
      <t>レイワ</t>
    </rPh>
    <rPh sb="3" eb="5">
      <t>ネンド</t>
    </rPh>
    <rPh sb="6" eb="8">
      <t>ゼンコク</t>
    </rPh>
    <phoneticPr fontId="1"/>
  </si>
  <si>
    <t>差分（全国）</t>
    <rPh sb="0" eb="2">
      <t>サブン</t>
    </rPh>
    <rPh sb="3" eb="5">
      <t>ゼンコク</t>
    </rPh>
    <phoneticPr fontId="1"/>
  </si>
  <si>
    <t>R5全国</t>
    <rPh sb="2" eb="4">
      <t>ゼンコク</t>
    </rPh>
    <phoneticPr fontId="1"/>
  </si>
  <si>
    <t>R6全国</t>
    <rPh sb="2" eb="4">
      <t>ゼンコク</t>
    </rPh>
    <phoneticPr fontId="1"/>
  </si>
  <si>
    <t>R5全国平均</t>
    <rPh sb="2" eb="4">
      <t>ゼンコク</t>
    </rPh>
    <rPh sb="4" eb="6">
      <t>ヘイキン</t>
    </rPh>
    <phoneticPr fontId="1"/>
  </si>
  <si>
    <t>R6全国平均</t>
    <rPh sb="2" eb="4">
      <t>ゼンコク</t>
    </rPh>
    <rPh sb="4" eb="6">
      <t>ヘイキン</t>
    </rPh>
    <phoneticPr fontId="1"/>
  </si>
  <si>
    <t>R5本市収支率</t>
    <rPh sb="2" eb="4">
      <t>ホンシ</t>
    </rPh>
    <rPh sb="4" eb="6">
      <t>シュウシ</t>
    </rPh>
    <rPh sb="6" eb="7">
      <t>リツ</t>
    </rPh>
    <phoneticPr fontId="1"/>
  </si>
  <si>
    <t>R6本市収支率</t>
    <rPh sb="2" eb="4">
      <t>ホンシ</t>
    </rPh>
    <rPh sb="4" eb="6">
      <t>シュウシ</t>
    </rPh>
    <rPh sb="6" eb="7">
      <t>リツ</t>
    </rPh>
    <phoneticPr fontId="1"/>
  </si>
  <si>
    <t>本市差分</t>
    <rPh sb="0" eb="2">
      <t>ホンシ</t>
    </rPh>
    <rPh sb="2" eb="4">
      <t>サブン</t>
    </rPh>
    <phoneticPr fontId="1"/>
  </si>
  <si>
    <t>R5全国収支率</t>
    <rPh sb="4" eb="6">
      <t>シュウシ</t>
    </rPh>
    <rPh sb="6" eb="7">
      <t>リツ</t>
    </rPh>
    <phoneticPr fontId="1"/>
  </si>
  <si>
    <t>R6全国収支率</t>
    <rPh sb="4" eb="6">
      <t>シュウシ</t>
    </rPh>
    <rPh sb="6" eb="7">
      <t>リツ</t>
    </rPh>
    <phoneticPr fontId="1"/>
  </si>
  <si>
    <t>全国差分</t>
    <rPh sb="2" eb="4">
      <t>サブン</t>
    </rPh>
    <phoneticPr fontId="1"/>
  </si>
  <si>
    <t>R６全国平均</t>
    <rPh sb="2" eb="4">
      <t>ゼンコク</t>
    </rPh>
    <rPh sb="4" eb="6">
      <t>ヘイキン</t>
    </rPh>
    <phoneticPr fontId="1"/>
  </si>
  <si>
    <t>サービス支出</t>
    <rPh sb="4" eb="6">
      <t>シシュツ</t>
    </rPh>
    <phoneticPr fontId="1"/>
  </si>
  <si>
    <t>④全体</t>
    <rPh sb="1" eb="3">
      <t>ゼンタイ</t>
    </rPh>
    <phoneticPr fontId="1"/>
  </si>
  <si>
    <t>（参考）仕様書３（５）作成例</t>
    <rPh sb="1" eb="3">
      <t>サンコウ</t>
    </rPh>
    <rPh sb="4" eb="7">
      <t>シヨウショ</t>
    </rPh>
    <rPh sb="11" eb="14">
      <t>サクセイレイ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</si>
</sst>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;[Red]\-0\ "/>
    <numFmt numFmtId="177" formatCode="0.0%"/>
    <numFmt numFmtId="178" formatCode="#,##0_);[Red]\(#,##0\)"/>
    <numFmt numFmtId="179" formatCode="0.0_ 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HGS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76" fontId="0" fillId="0" borderId="1" xfId="0" applyNumberFormat="1" applyBorder="1"/>
    <xf numFmtId="176" fontId="0" fillId="3" borderId="1" xfId="0" applyNumberFormat="1" applyFill="1" applyBorder="1"/>
    <xf numFmtId="176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177" fontId="0" fillId="0" borderId="0" xfId="0" applyNumberFormat="1"/>
    <xf numFmtId="177" fontId="0" fillId="0" borderId="1" xfId="0" applyNumberFormat="1" applyBorder="1"/>
    <xf numFmtId="0" fontId="0" fillId="0" borderId="0" xfId="0" applyFill="1" applyBorder="1" applyAlignment="1">
      <alignment horizontal="right"/>
    </xf>
    <xf numFmtId="0" fontId="0" fillId="0" borderId="1" xfId="0" applyFill="1" applyBorder="1"/>
    <xf numFmtId="176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1" xfId="0" applyNumberFormat="1" applyBorder="1"/>
    <xf numFmtId="9" fontId="0" fillId="0" borderId="0" xfId="0" applyNumberFormat="1"/>
    <xf numFmtId="177" fontId="0" fillId="8" borderId="1" xfId="0" applyNumberFormat="1" applyFill="1" applyBorder="1"/>
    <xf numFmtId="0" fontId="0" fillId="0" borderId="0" xfId="0" applyBorder="1"/>
    <xf numFmtId="177" fontId="0" fillId="0" borderId="0" xfId="0" applyNumberFormat="1" applyBorder="1"/>
    <xf numFmtId="0" fontId="0" fillId="0" borderId="0" xfId="0" applyBorder="1" applyAlignment="1">
      <alignment horizontal="right"/>
    </xf>
    <xf numFmtId="9" fontId="0" fillId="0" borderId="0" xfId="0" applyNumberFormat="1" applyBorder="1"/>
    <xf numFmtId="9" fontId="0" fillId="0" borderId="0" xfId="0" applyNumberFormat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center"/>
    </xf>
    <xf numFmtId="178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0" fillId="0" borderId="0" xfId="0" applyNumberFormat="1" applyBorder="1"/>
    <xf numFmtId="177" fontId="0" fillId="9" borderId="1" xfId="0" applyNumberFormat="1" applyFill="1" applyBorder="1" applyAlignment="1">
      <alignment horizontal="center"/>
    </xf>
    <xf numFmtId="0" fontId="0" fillId="9" borderId="1" xfId="0" applyFill="1" applyBorder="1"/>
    <xf numFmtId="0" fontId="0" fillId="7" borderId="0" xfId="0" applyFill="1" applyBorder="1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178" fontId="0" fillId="0" borderId="0" xfId="0" applyNumberFormat="1" applyBorder="1"/>
    <xf numFmtId="0" fontId="0" fillId="0" borderId="5" xfId="0" applyBorder="1" applyAlignment="1"/>
    <xf numFmtId="0" fontId="0" fillId="0" borderId="0" xfId="0" applyBorder="1" applyAlignment="1"/>
    <xf numFmtId="177" fontId="0" fillId="2" borderId="1" xfId="0" applyNumberFormat="1" applyFill="1" applyBorder="1"/>
    <xf numFmtId="0" fontId="4" fillId="0" borderId="0" xfId="0" applyFont="1" applyBorder="1" applyAlignment="1"/>
    <xf numFmtId="0" fontId="6" fillId="0" borderId="0" xfId="0" applyFont="1" applyBorder="1" applyAlignment="1"/>
    <xf numFmtId="0" fontId="0" fillId="0" borderId="0" xfId="0" applyAlignment="1">
      <alignment horizontal="center"/>
    </xf>
    <xf numFmtId="0" fontId="4" fillId="0" borderId="0" xfId="0" applyFont="1" applyBorder="1"/>
    <xf numFmtId="176" fontId="0" fillId="6" borderId="1" xfId="0" applyNumberFormat="1" applyFill="1" applyBorder="1"/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177" fontId="0" fillId="3" borderId="1" xfId="0" applyNumberFormat="1" applyFill="1" applyBorder="1" applyAlignment="1">
      <alignment horizontal="center"/>
    </xf>
    <xf numFmtId="177" fontId="0" fillId="3" borderId="1" xfId="0" applyNumberFormat="1" applyFill="1" applyBorder="1"/>
    <xf numFmtId="177" fontId="0" fillId="0" borderId="0" xfId="0" applyNumberFormat="1" applyBorder="1" applyAlignment="1">
      <alignment horizontal="right"/>
    </xf>
    <xf numFmtId="179" fontId="0" fillId="0" borderId="0" xfId="0" applyNumberFormat="1"/>
    <xf numFmtId="0" fontId="0" fillId="0" borderId="0" xfId="0" applyFill="1" applyAlignment="1">
      <alignment horizontal="right"/>
    </xf>
    <xf numFmtId="0" fontId="7" fillId="0" borderId="0" xfId="0" applyFo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38" fontId="0" fillId="4" borderId="2" xfId="1" applyFont="1" applyFill="1" applyBorder="1" applyAlignment="1">
      <alignment horizontal="center"/>
    </xf>
    <xf numFmtId="38" fontId="0" fillId="4" borderId="3" xfId="1" applyFont="1" applyFill="1" applyBorder="1" applyAlignment="1">
      <alignment horizontal="center"/>
    </xf>
    <xf numFmtId="38" fontId="0" fillId="4" borderId="4" xfId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76" fontId="0" fillId="6" borderId="2" xfId="0" applyNumberFormat="1" applyFill="1" applyBorder="1" applyAlignment="1">
      <alignment horizontal="center"/>
    </xf>
    <xf numFmtId="176" fontId="0" fillId="6" borderId="3" xfId="0" applyNumberFormat="1" applyFill="1" applyBorder="1" applyAlignment="1">
      <alignment horizontal="center"/>
    </xf>
    <xf numFmtId="176" fontId="0" fillId="6" borderId="4" xfId="0" applyNumberFormat="1" applyFill="1" applyBorder="1" applyAlignment="1">
      <alignment horizontal="center"/>
    </xf>
    <xf numFmtId="177" fontId="0" fillId="8" borderId="2" xfId="0" applyNumberFormat="1" applyFill="1" applyBorder="1" applyAlignment="1">
      <alignment horizontal="center"/>
    </xf>
    <xf numFmtId="177" fontId="0" fillId="8" borderId="3" xfId="0" applyNumberFormat="1" applyFill="1" applyBorder="1" applyAlignment="1">
      <alignment horizontal="center"/>
    </xf>
    <xf numFmtId="177" fontId="0" fillId="8" borderId="4" xfId="0" applyNumberForma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グループホーム</a:t>
            </a:r>
          </a:p>
        </c:rich>
      </c:tx>
      <c:layout>
        <c:manualLayout>
          <c:xMode val="edge"/>
          <c:yMode val="edge"/>
          <c:x val="0.40311994898942716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仕様書適用結果!$H$14:$L$14</c:f>
              <c:numCache>
                <c:formatCode>0%</c:formatCode>
                <c:ptCount val="5"/>
                <c:pt idx="0">
                  <c:v>0.1</c:v>
                </c:pt>
                <c:pt idx="1">
                  <c:v>2.2222222222222223E-2</c:v>
                </c:pt>
                <c:pt idx="2">
                  <c:v>-2.5000000000000001E-2</c:v>
                </c:pt>
                <c:pt idx="3">
                  <c:v>-0.01</c:v>
                </c:pt>
                <c:pt idx="4">
                  <c:v>-4.1666666666666664E-2</c:v>
                </c:pt>
              </c:numCache>
            </c:numRef>
          </c:xVal>
          <c:yVal>
            <c:numRef>
              <c:f>仕様書適用結果!$H$15:$L$15</c:f>
              <c:numCache>
                <c:formatCode>General</c:formatCode>
                <c:ptCount val="5"/>
                <c:pt idx="0">
                  <c:v>110</c:v>
                </c:pt>
                <c:pt idx="1">
                  <c:v>920</c:v>
                </c:pt>
                <c:pt idx="2">
                  <c:v>3900</c:v>
                </c:pt>
                <c:pt idx="3">
                  <c:v>49500</c:v>
                </c:pt>
                <c:pt idx="4">
                  <c:v>115000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8B-40AC-9DCC-8829476A0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076456"/>
        <c:axId val="504074816"/>
      </c:scatterChart>
      <c:valAx>
        <c:axId val="504076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074816"/>
        <c:crosses val="autoZero"/>
        <c:crossBetween val="midCat"/>
      </c:valAx>
      <c:valAx>
        <c:axId val="50407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令和６年度サービス収入</a:t>
                </a:r>
              </a:p>
            </c:rich>
          </c:tx>
          <c:layout>
            <c:manualLayout>
              <c:xMode val="edge"/>
              <c:yMode val="edge"/>
              <c:x val="1.1283361295560875E-2"/>
              <c:y val="0.268153222444677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4076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5104015816158"/>
          <c:y val="4.5078897751573005E-2"/>
          <c:w val="0.78960053380240636"/>
          <c:h val="0.75440906792521867"/>
        </c:manualLayout>
      </c:layout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仕様書適用結果!$L$123:$P$123</c:f>
              <c:numCache>
                <c:formatCode>0.0%</c:formatCode>
                <c:ptCount val="5"/>
                <c:pt idx="0">
                  <c:v>0.88888888888888884</c:v>
                </c:pt>
                <c:pt idx="1">
                  <c:v>0.625</c:v>
                </c:pt>
                <c:pt idx="2">
                  <c:v>0.79545454545454541</c:v>
                </c:pt>
                <c:pt idx="3">
                  <c:v>0.81632653061224492</c:v>
                </c:pt>
                <c:pt idx="4">
                  <c:v>0.9</c:v>
                </c:pt>
              </c:numCache>
            </c:numRef>
          </c:xVal>
          <c:yVal>
            <c:numRef>
              <c:f>仕様書適用結果!$L$124:$P$124</c:f>
              <c:numCache>
                <c:formatCode>General</c:formatCode>
                <c:ptCount val="5"/>
                <c:pt idx="0">
                  <c:v>90</c:v>
                </c:pt>
                <c:pt idx="1">
                  <c:v>800</c:v>
                </c:pt>
                <c:pt idx="2">
                  <c:v>4400</c:v>
                </c:pt>
                <c:pt idx="3">
                  <c:v>49000</c:v>
                </c:pt>
                <c:pt idx="4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F4-46A1-8BDC-20D8A57B66CF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仕様書適用結果!$Q$123:$U$123</c:f>
              <c:numCache>
                <c:formatCode>0.0%</c:formatCode>
                <c:ptCount val="5"/>
                <c:pt idx="0">
                  <c:v>0.89473684210526316</c:v>
                </c:pt>
                <c:pt idx="1">
                  <c:v>0.63953488372093026</c:v>
                </c:pt>
                <c:pt idx="2">
                  <c:v>0.79120879120879117</c:v>
                </c:pt>
                <c:pt idx="3">
                  <c:v>0.81836327345309379</c:v>
                </c:pt>
                <c:pt idx="4">
                  <c:v>0.88461538461538458</c:v>
                </c:pt>
              </c:numCache>
            </c:numRef>
          </c:xVal>
          <c:yVal>
            <c:numRef>
              <c:f>仕様書適用結果!$Q$124:$U$124</c:f>
              <c:numCache>
                <c:formatCode>General</c:formatCode>
                <c:ptCount val="5"/>
                <c:pt idx="0">
                  <c:v>95</c:v>
                </c:pt>
                <c:pt idx="1">
                  <c:v>860</c:v>
                </c:pt>
                <c:pt idx="2">
                  <c:v>4550</c:v>
                </c:pt>
                <c:pt idx="3">
                  <c:v>50100</c:v>
                </c:pt>
                <c:pt idx="4">
                  <c:v>104000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F4-46A1-8BDC-20D8A57B66CF}"/>
            </c:ext>
          </c:extLst>
        </c:ser>
        <c:ser>
          <c:idx val="2"/>
          <c:order val="2"/>
          <c:tx>
            <c:v>R5全国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仕様書適用結果!$V$123</c:f>
              <c:numCache>
                <c:formatCode>0.0%</c:formatCode>
                <c:ptCount val="1"/>
                <c:pt idx="0">
                  <c:v>0.8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9BF-4732-A3FB-0C58E6E26E28}"/>
            </c:ext>
          </c:extLst>
        </c:ser>
        <c:ser>
          <c:idx val="3"/>
          <c:order val="3"/>
          <c:tx>
            <c:v>R6全国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仕様書適用結果!$W$123</c:f>
              <c:numCache>
                <c:formatCode>0.0%</c:formatCode>
                <c:ptCount val="1"/>
                <c:pt idx="0">
                  <c:v>0.78</c:v>
                </c:pt>
              </c:numCache>
            </c:numRef>
          </c:xVal>
          <c:yVal>
            <c:numRef>
              <c:f>仕様書適用結果!$W$124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BF-4732-A3FB-0C58E6E2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008520"/>
        <c:axId val="697008848"/>
      </c:scatterChart>
      <c:valAx>
        <c:axId val="69700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人件費割合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7008848"/>
        <c:crosses val="autoZero"/>
        <c:crossBetween val="midCat"/>
      </c:valAx>
      <c:valAx>
        <c:axId val="6970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7008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生活介護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仕様書適用結果!$Z$123:$AF$123</c:f>
              <c:numCache>
                <c:formatCode>0.0%</c:formatCode>
                <c:ptCount val="7"/>
                <c:pt idx="0">
                  <c:v>0.52631578947368418</c:v>
                </c:pt>
                <c:pt idx="1">
                  <c:v>0.6</c:v>
                </c:pt>
                <c:pt idx="2">
                  <c:v>0.66666666666666663</c:v>
                </c:pt>
                <c:pt idx="3">
                  <c:v>0.81818181818181823</c:v>
                </c:pt>
                <c:pt idx="4">
                  <c:v>0.85</c:v>
                </c:pt>
                <c:pt idx="5">
                  <c:v>0.68571428571428572</c:v>
                </c:pt>
                <c:pt idx="6">
                  <c:v>0.84210526315789469</c:v>
                </c:pt>
              </c:numCache>
            </c:numRef>
          </c:xVal>
          <c:yVal>
            <c:numRef>
              <c:f>仕様書適用結果!$Z$124:$AF$124</c:f>
              <c:numCache>
                <c:formatCode>General</c:formatCode>
                <c:ptCount val="7"/>
                <c:pt idx="0">
                  <c:v>190</c:v>
                </c:pt>
                <c:pt idx="1">
                  <c:v>1250</c:v>
                </c:pt>
                <c:pt idx="2">
                  <c:v>6000</c:v>
                </c:pt>
                <c:pt idx="3">
                  <c:v>55000</c:v>
                </c:pt>
                <c:pt idx="4">
                  <c:v>100000</c:v>
                </c:pt>
                <c:pt idx="5">
                  <c:v>175000</c:v>
                </c:pt>
                <c:pt idx="6">
                  <c:v>475000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93-405D-8AA9-2F17B352C299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仕様書適用結果!$AG$123:$AM$123</c:f>
              <c:numCache>
                <c:formatCode>0.0%</c:formatCode>
                <c:ptCount val="7"/>
                <c:pt idx="0">
                  <c:v>0.5714285714285714</c:v>
                </c:pt>
                <c:pt idx="1">
                  <c:v>0.61538461538461542</c:v>
                </c:pt>
                <c:pt idx="2">
                  <c:v>0.67741935483870963</c:v>
                </c:pt>
                <c:pt idx="3">
                  <c:v>0.83333333333333337</c:v>
                </c:pt>
                <c:pt idx="4">
                  <c:v>0.8571428571428571</c:v>
                </c:pt>
                <c:pt idx="5">
                  <c:v>0.70270270270270274</c:v>
                </c:pt>
                <c:pt idx="6">
                  <c:v>0.84536082474226804</c:v>
                </c:pt>
              </c:numCache>
            </c:numRef>
          </c:xVal>
          <c:yVal>
            <c:numRef>
              <c:f>仕様書適用結果!$AG$124:$AM$124</c:f>
              <c:numCache>
                <c:formatCode>General</c:formatCode>
                <c:ptCount val="7"/>
                <c:pt idx="0">
                  <c:v>210</c:v>
                </c:pt>
                <c:pt idx="1">
                  <c:v>1300</c:v>
                </c:pt>
                <c:pt idx="2">
                  <c:v>6200</c:v>
                </c:pt>
                <c:pt idx="3">
                  <c:v>60000</c:v>
                </c:pt>
                <c:pt idx="4">
                  <c:v>105000</c:v>
                </c:pt>
                <c:pt idx="5">
                  <c:v>185000</c:v>
                </c:pt>
                <c:pt idx="6">
                  <c:v>485000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93-405D-8AA9-2F17B352C299}"/>
            </c:ext>
          </c:extLst>
        </c:ser>
        <c:ser>
          <c:idx val="2"/>
          <c:order val="2"/>
          <c:tx>
            <c:v>R5全国平均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仕様書適用結果!$AN$123</c:f>
              <c:numCache>
                <c:formatCode>0.0%</c:formatCode>
                <c:ptCount val="1"/>
                <c:pt idx="0">
                  <c:v>0.75</c:v>
                </c:pt>
              </c:numCache>
            </c:numRef>
          </c:xVal>
          <c:yVal>
            <c:numRef>
              <c:f>仕様書適用結果!$AN$124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90-4398-B69A-5D42E9D0B33C}"/>
            </c:ext>
          </c:extLst>
        </c:ser>
        <c:ser>
          <c:idx val="3"/>
          <c:order val="3"/>
          <c:tx>
            <c:v>R6全国平均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仕様書適用結果!$AO$123</c:f>
              <c:numCache>
                <c:formatCode>0.0%</c:formatCode>
                <c:ptCount val="1"/>
                <c:pt idx="0">
                  <c:v>0.77</c:v>
                </c:pt>
              </c:numCache>
            </c:numRef>
          </c:xVal>
          <c:yVal>
            <c:numRef>
              <c:f>仕様書適用結果!$AO$124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590-4398-B69A-5D42E9D0B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583928"/>
        <c:axId val="432584584"/>
      </c:scatterChart>
      <c:valAx>
        <c:axId val="432583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人件費割合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584584"/>
        <c:crosses val="autoZero"/>
        <c:crossBetween val="midCat"/>
      </c:valAx>
      <c:valAx>
        <c:axId val="4325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2583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施設入所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仕様書適用結果!$AR$123:$AX$123</c:f>
              <c:numCache>
                <c:formatCode>0.0%</c:formatCode>
                <c:ptCount val="7"/>
                <c:pt idx="0">
                  <c:v>0.4</c:v>
                </c:pt>
                <c:pt idx="1">
                  <c:v>0.41509433962264153</c:v>
                </c:pt>
                <c:pt idx="2">
                  <c:v>0.43396226415094341</c:v>
                </c:pt>
                <c:pt idx="3">
                  <c:v>0.44444444444444442</c:v>
                </c:pt>
                <c:pt idx="4">
                  <c:v>0.45454545454545453</c:v>
                </c:pt>
                <c:pt idx="5">
                  <c:v>0.4642857142857143</c:v>
                </c:pt>
                <c:pt idx="6">
                  <c:v>0.47368421052631576</c:v>
                </c:pt>
              </c:numCache>
            </c:numRef>
          </c:xVal>
          <c:yVal>
            <c:numRef>
              <c:f>仕様書適用結果!$AR$124:$AX$124</c:f>
              <c:numCache>
                <c:formatCode>General</c:formatCode>
                <c:ptCount val="7"/>
                <c:pt idx="0">
                  <c:v>25000</c:v>
                </c:pt>
                <c:pt idx="1">
                  <c:v>26500</c:v>
                </c:pt>
                <c:pt idx="2">
                  <c:v>26500</c:v>
                </c:pt>
                <c:pt idx="3">
                  <c:v>27000</c:v>
                </c:pt>
                <c:pt idx="4">
                  <c:v>27500</c:v>
                </c:pt>
                <c:pt idx="5">
                  <c:v>28000</c:v>
                </c:pt>
                <c:pt idx="6">
                  <c:v>28500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47-4EB8-8C2C-CE1F0DCFC1CE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仕様書適用結果!$AY$123:$BE$123</c:f>
              <c:numCache>
                <c:formatCode>0.0%</c:formatCode>
                <c:ptCount val="7"/>
                <c:pt idx="0">
                  <c:v>0.41056910569105692</c:v>
                </c:pt>
                <c:pt idx="1">
                  <c:v>0.42307692307692307</c:v>
                </c:pt>
                <c:pt idx="2">
                  <c:v>0.42084942084942084</c:v>
                </c:pt>
                <c:pt idx="3">
                  <c:v>0.43071161048689138</c:v>
                </c:pt>
                <c:pt idx="4">
                  <c:v>0.44649446494464945</c:v>
                </c:pt>
                <c:pt idx="5">
                  <c:v>0.42598187311178248</c:v>
                </c:pt>
                <c:pt idx="6">
                  <c:v>0.45818181818181819</c:v>
                </c:pt>
              </c:numCache>
            </c:numRef>
          </c:xVal>
          <c:yVal>
            <c:numRef>
              <c:f>仕様書適用結果!$AY$124:$BE$124</c:f>
              <c:numCache>
                <c:formatCode>General</c:formatCode>
                <c:ptCount val="7"/>
                <c:pt idx="0">
                  <c:v>24600</c:v>
                </c:pt>
                <c:pt idx="1">
                  <c:v>26000</c:v>
                </c:pt>
                <c:pt idx="2">
                  <c:v>25900</c:v>
                </c:pt>
                <c:pt idx="3">
                  <c:v>26700</c:v>
                </c:pt>
                <c:pt idx="4">
                  <c:v>27100</c:v>
                </c:pt>
                <c:pt idx="5">
                  <c:v>33100</c:v>
                </c:pt>
                <c:pt idx="6">
                  <c:v>27500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47-4EB8-8C2C-CE1F0DCFC1CE}"/>
            </c:ext>
          </c:extLst>
        </c:ser>
        <c:ser>
          <c:idx val="2"/>
          <c:order val="2"/>
          <c:tx>
            <c:v>R5全国平均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仕様書適用結果!$BF$123</c:f>
              <c:numCache>
                <c:formatCode>0.0%</c:formatCode>
                <c:ptCount val="1"/>
                <c:pt idx="0">
                  <c:v>0.35</c:v>
                </c:pt>
              </c:numCache>
            </c:numRef>
          </c:xVal>
          <c:yVal>
            <c:numRef>
              <c:f>仕様書適用結果!$BF$124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B5-474A-B684-B0F465A6DA00}"/>
            </c:ext>
          </c:extLst>
        </c:ser>
        <c:ser>
          <c:idx val="3"/>
          <c:order val="3"/>
          <c:tx>
            <c:v>R6全国平均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仕様書適用結果!$BG$123</c:f>
              <c:numCache>
                <c:formatCode>0.0%</c:formatCode>
                <c:ptCount val="1"/>
                <c:pt idx="0">
                  <c:v>0.4</c:v>
                </c:pt>
              </c:numCache>
            </c:numRef>
          </c:xVal>
          <c:yVal>
            <c:numRef>
              <c:f>仕様書適用結果!$BG$124</c:f>
              <c:numCache>
                <c:formatCode>General</c:formatCode>
                <c:ptCount val="1"/>
                <c:pt idx="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B5-474A-B684-B0F465A6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996704"/>
        <c:axId val="899997032"/>
      </c:scatterChart>
      <c:valAx>
        <c:axId val="899996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人件費割合</a:t>
                </a:r>
                <a:endParaRPr lang="en-US" alt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97032"/>
        <c:crosses val="autoZero"/>
        <c:crossBetween val="midCat"/>
      </c:valAx>
      <c:valAx>
        <c:axId val="89999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9996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グループホーム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仕様書適用結果!$L$190:$P$190</c:f>
              <c:numCache>
                <c:formatCode>0.0%</c:formatCode>
                <c:ptCount val="5"/>
                <c:pt idx="0">
                  <c:v>0.1</c:v>
                </c:pt>
                <c:pt idx="1">
                  <c:v>0.1111111111111111</c:v>
                </c:pt>
                <c:pt idx="2">
                  <c:v>-0.1</c:v>
                </c:pt>
                <c:pt idx="3">
                  <c:v>0.02</c:v>
                </c:pt>
                <c:pt idx="4">
                  <c:v>0.16666666666666666</c:v>
                </c:pt>
              </c:numCache>
            </c:numRef>
          </c:xVal>
          <c:yVal>
            <c:numRef>
              <c:f>仕様書適用結果!$L$191:$P$191</c:f>
              <c:numCache>
                <c:formatCode>General</c:formatCode>
                <c:ptCount val="5"/>
                <c:pt idx="0">
                  <c:v>100</c:v>
                </c:pt>
                <c:pt idx="1">
                  <c:v>900</c:v>
                </c:pt>
                <c:pt idx="2">
                  <c:v>4000</c:v>
                </c:pt>
                <c:pt idx="3">
                  <c:v>50000</c:v>
                </c:pt>
                <c:pt idx="4">
                  <c:v>120000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74-4279-A576-4F015614B1E3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仕様書適用結果!$Q$190:$U$190</c:f>
              <c:numCache>
                <c:formatCode>0.0%</c:formatCode>
                <c:ptCount val="5"/>
                <c:pt idx="0">
                  <c:v>0.13636363636363635</c:v>
                </c:pt>
                <c:pt idx="1">
                  <c:v>6.5217391304347824E-2</c:v>
                </c:pt>
                <c:pt idx="2">
                  <c:v>-0.16666666666666666</c:v>
                </c:pt>
                <c:pt idx="3">
                  <c:v>-1.2121212121212121E-2</c:v>
                </c:pt>
                <c:pt idx="4">
                  <c:v>9.5652173913043481E-2</c:v>
                </c:pt>
              </c:numCache>
            </c:numRef>
          </c:xVal>
          <c:yVal>
            <c:numRef>
              <c:f>仕様書適用結果!$Q$191:$U$191</c:f>
              <c:numCache>
                <c:formatCode>General</c:formatCode>
                <c:ptCount val="5"/>
                <c:pt idx="0">
                  <c:v>110</c:v>
                </c:pt>
                <c:pt idx="1">
                  <c:v>920</c:v>
                </c:pt>
                <c:pt idx="2">
                  <c:v>3900</c:v>
                </c:pt>
                <c:pt idx="3">
                  <c:v>49500</c:v>
                </c:pt>
                <c:pt idx="4">
                  <c:v>115000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74-4279-A576-4F015614B1E3}"/>
            </c:ext>
          </c:extLst>
        </c:ser>
        <c:ser>
          <c:idx val="2"/>
          <c:order val="2"/>
          <c:tx>
            <c:v>R5全国平均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仕様書適用結果!$V$190</c:f>
              <c:numCache>
                <c:formatCode>0.0%</c:formatCode>
                <c:ptCount val="1"/>
                <c:pt idx="0">
                  <c:v>9.5000000000000001E-2</c:v>
                </c:pt>
              </c:numCache>
            </c:numRef>
          </c:xVal>
          <c:yVal>
            <c:numRef>
              <c:f>仕様書適用結果!$V$191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0-4BFE-BCF7-D7BBFF32480B}"/>
            </c:ext>
          </c:extLst>
        </c:ser>
        <c:ser>
          <c:idx val="3"/>
          <c:order val="3"/>
          <c:tx>
            <c:v>R6全国平均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仕様書適用結果!$W$190</c:f>
              <c:numCache>
                <c:formatCode>0.0%</c:formatCode>
                <c:ptCount val="1"/>
                <c:pt idx="0">
                  <c:v>7.1999999999999995E-2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530-4BFE-BCF7-D7BBFF324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462992"/>
        <c:axId val="480464304"/>
      </c:scatterChart>
      <c:valAx>
        <c:axId val="48046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サービス収支率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464304"/>
        <c:crosses val="autoZero"/>
        <c:crossBetween val="midCat"/>
      </c:valAx>
      <c:valAx>
        <c:axId val="48046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46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生活介護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仕様書適用結果!$Z$190:$AF$190</c:f>
              <c:numCache>
                <c:formatCode>0.0%</c:formatCode>
                <c:ptCount val="7"/>
                <c:pt idx="0">
                  <c:v>0.05</c:v>
                </c:pt>
                <c:pt idx="1">
                  <c:v>-0.25</c:v>
                </c:pt>
                <c:pt idx="2">
                  <c:v>-0.2</c:v>
                </c:pt>
                <c:pt idx="3">
                  <c:v>8.3333333333333329E-2</c:v>
                </c:pt>
                <c:pt idx="4">
                  <c:v>0</c:v>
                </c:pt>
                <c:pt idx="5">
                  <c:v>7.8947368421052627E-2</c:v>
                </c:pt>
                <c:pt idx="6">
                  <c:v>0.13636363636363635</c:v>
                </c:pt>
              </c:numCache>
            </c:numRef>
          </c:xVal>
          <c:yVal>
            <c:numRef>
              <c:f>仕様書適用結果!$Z$191:$AF$191</c:f>
              <c:numCache>
                <c:formatCode>General</c:formatCode>
                <c:ptCount val="7"/>
                <c:pt idx="0">
                  <c:v>200</c:v>
                </c:pt>
                <c:pt idx="1">
                  <c:v>1000</c:v>
                </c:pt>
                <c:pt idx="2">
                  <c:v>5000</c:v>
                </c:pt>
                <c:pt idx="3">
                  <c:v>60000</c:v>
                </c:pt>
                <c:pt idx="4">
                  <c:v>100000</c:v>
                </c:pt>
                <c:pt idx="5">
                  <c:v>190000</c:v>
                </c:pt>
                <c:pt idx="6">
                  <c:v>550000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05-4E32-957C-93FEBA6EDD30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仕様書適用結果!$AG$190:$AM$190</c:f>
              <c:numCache>
                <c:formatCode>0.0%</c:formatCode>
                <c:ptCount val="7"/>
                <c:pt idx="0">
                  <c:v>-1.1000000000000001</c:v>
                </c:pt>
                <c:pt idx="1">
                  <c:v>-0.44444444444444442</c:v>
                </c:pt>
                <c:pt idx="2">
                  <c:v>-1.0666666666666667</c:v>
                </c:pt>
                <c:pt idx="3">
                  <c:v>-0.5</c:v>
                </c:pt>
                <c:pt idx="4">
                  <c:v>-0.16666666666666666</c:v>
                </c:pt>
                <c:pt idx="5">
                  <c:v>2.6315789473684209E-2</c:v>
                </c:pt>
                <c:pt idx="6">
                  <c:v>0.14912280701754385</c:v>
                </c:pt>
              </c:numCache>
            </c:numRef>
          </c:xVal>
          <c:yVal>
            <c:numRef>
              <c:f>仕様書適用結果!$AG$191:$AM$191</c:f>
              <c:numCache>
                <c:formatCode>General</c:formatCode>
                <c:ptCount val="7"/>
                <c:pt idx="0">
                  <c:v>100</c:v>
                </c:pt>
                <c:pt idx="1">
                  <c:v>900</c:v>
                </c:pt>
                <c:pt idx="2">
                  <c:v>3000</c:v>
                </c:pt>
                <c:pt idx="3">
                  <c:v>40000</c:v>
                </c:pt>
                <c:pt idx="4">
                  <c:v>90000</c:v>
                </c:pt>
                <c:pt idx="5">
                  <c:v>190000</c:v>
                </c:pt>
                <c:pt idx="6">
                  <c:v>570000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05-4E32-957C-93FEBA6EDD30}"/>
            </c:ext>
          </c:extLst>
        </c:ser>
        <c:ser>
          <c:idx val="2"/>
          <c:order val="2"/>
          <c:tx>
            <c:v>R5全国平均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仕様書適用結果!$AN$190</c:f>
              <c:numCache>
                <c:formatCode>0.0%</c:formatCode>
                <c:ptCount val="1"/>
                <c:pt idx="0">
                  <c:v>0.09</c:v>
                </c:pt>
              </c:numCache>
            </c:numRef>
          </c:xVal>
          <c:yVal>
            <c:numRef>
              <c:f>仕様書適用結果!$AN$191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34-4C55-A680-EC91670F79AA}"/>
            </c:ext>
          </c:extLst>
        </c:ser>
        <c:ser>
          <c:idx val="3"/>
          <c:order val="3"/>
          <c:tx>
            <c:v>R6全国平均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仕様書適用結果!$AO$190</c:f>
              <c:numCache>
                <c:formatCode>0.0%</c:formatCode>
                <c:ptCount val="1"/>
                <c:pt idx="0">
                  <c:v>0.04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8F34-4C55-A680-EC91670F7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117296"/>
        <c:axId val="389118280"/>
      </c:scatterChart>
      <c:valAx>
        <c:axId val="38911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サービス収支率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118280"/>
        <c:crosses val="autoZero"/>
        <c:crossBetween val="midCat"/>
      </c:valAx>
      <c:valAx>
        <c:axId val="38911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9117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施設入所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51984426384061"/>
          <c:y val="0.24374800952858913"/>
          <c:w val="0.74683770709326947"/>
          <c:h val="0.63940164560370982"/>
        </c:manualLayout>
      </c:layout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仕様書適用結果!$AR$190:$AX$190</c:f>
              <c:numCache>
                <c:formatCode>0.0%</c:formatCode>
                <c:ptCount val="7"/>
                <c:pt idx="0">
                  <c:v>0.16107382550335569</c:v>
                </c:pt>
                <c:pt idx="1">
                  <c:v>0.11371237458193979</c:v>
                </c:pt>
                <c:pt idx="2">
                  <c:v>0.14516129032258066</c:v>
                </c:pt>
                <c:pt idx="3">
                  <c:v>0.1</c:v>
                </c:pt>
                <c:pt idx="4">
                  <c:v>0.11290322580645161</c:v>
                </c:pt>
                <c:pt idx="5">
                  <c:v>6.354515050167224E-2</c:v>
                </c:pt>
                <c:pt idx="6">
                  <c:v>3.3898305084745763E-2</c:v>
                </c:pt>
              </c:numCache>
            </c:numRef>
          </c:xVal>
          <c:yVal>
            <c:numRef>
              <c:f>仕様書適用結果!$AR$191:$AX$191</c:f>
              <c:numCache>
                <c:formatCode>General</c:formatCode>
                <c:ptCount val="7"/>
                <c:pt idx="0">
                  <c:v>29800</c:v>
                </c:pt>
                <c:pt idx="1">
                  <c:v>29900</c:v>
                </c:pt>
                <c:pt idx="2">
                  <c:v>31000</c:v>
                </c:pt>
                <c:pt idx="3">
                  <c:v>30000</c:v>
                </c:pt>
                <c:pt idx="4">
                  <c:v>31000</c:v>
                </c:pt>
                <c:pt idx="5">
                  <c:v>29900</c:v>
                </c:pt>
                <c:pt idx="6">
                  <c:v>29500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73-4580-B4D7-0853ECA09B81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仕様書適用結果!$AY$190:$BE$190</c:f>
              <c:numCache>
                <c:formatCode>0.0%</c:formatCode>
                <c:ptCount val="7"/>
                <c:pt idx="0">
                  <c:v>0.17725752508361203</c:v>
                </c:pt>
                <c:pt idx="1">
                  <c:v>0.16129032258064516</c:v>
                </c:pt>
                <c:pt idx="2">
                  <c:v>0.17777777777777778</c:v>
                </c:pt>
                <c:pt idx="3">
                  <c:v>0.16562499999999999</c:v>
                </c:pt>
                <c:pt idx="4">
                  <c:v>0.16615384615384615</c:v>
                </c:pt>
                <c:pt idx="5">
                  <c:v>-3.0303030303030303E-3</c:v>
                </c:pt>
                <c:pt idx="6">
                  <c:v>0.17910447761194029</c:v>
                </c:pt>
              </c:numCache>
            </c:numRef>
          </c:xVal>
          <c:yVal>
            <c:numRef>
              <c:f>仕様書適用結果!$AY$191:$BE$191</c:f>
              <c:numCache>
                <c:formatCode>General</c:formatCode>
                <c:ptCount val="7"/>
                <c:pt idx="0">
                  <c:v>29900</c:v>
                </c:pt>
                <c:pt idx="1">
                  <c:v>31000</c:v>
                </c:pt>
                <c:pt idx="2">
                  <c:v>31500</c:v>
                </c:pt>
                <c:pt idx="3">
                  <c:v>32000</c:v>
                </c:pt>
                <c:pt idx="4">
                  <c:v>32500</c:v>
                </c:pt>
                <c:pt idx="5">
                  <c:v>33000</c:v>
                </c:pt>
                <c:pt idx="6">
                  <c:v>33500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73-4580-B4D7-0853ECA09B81}"/>
            </c:ext>
          </c:extLst>
        </c:ser>
        <c:ser>
          <c:idx val="2"/>
          <c:order val="2"/>
          <c:tx>
            <c:v>R5全国平均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仕様書適用結果!$BF$190</c:f>
              <c:numCache>
                <c:formatCode>0.0%</c:formatCode>
                <c:ptCount val="1"/>
                <c:pt idx="0">
                  <c:v>0.06</c:v>
                </c:pt>
              </c:numCache>
            </c:numRef>
          </c:xVal>
          <c:yVal>
            <c:numRef>
              <c:f>仕様書適用結果!$BF$191</c:f>
              <c:numCache>
                <c:formatCode>General</c:formatCode>
                <c:ptCount val="1"/>
                <c:pt idx="0">
                  <c:v>29500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8E-441B-A593-584A7CABCF69}"/>
            </c:ext>
          </c:extLst>
        </c:ser>
        <c:ser>
          <c:idx val="3"/>
          <c:order val="3"/>
          <c:tx>
            <c:v>R6全国平均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仕様書適用結果!$BG$190</c:f>
              <c:numCache>
                <c:formatCode>0.0%</c:formatCode>
                <c:ptCount val="1"/>
                <c:pt idx="0">
                  <c:v>0.08</c:v>
                </c:pt>
              </c:numCache>
            </c:numRef>
          </c:xVal>
          <c:yVal>
            <c:numRef>
              <c:f>仕様書適用結果!$BG$191</c:f>
              <c:numCache>
                <c:formatCode>General</c:formatCode>
                <c:ptCount val="1"/>
                <c:pt idx="0">
                  <c:v>29500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8E-441B-A593-584A7CABC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655272"/>
        <c:axId val="478655600"/>
      </c:scatterChart>
      <c:valAx>
        <c:axId val="478655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サービス収支率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655600"/>
        <c:crosses val="autoZero"/>
        <c:crossBetween val="midCat"/>
      </c:valAx>
      <c:valAx>
        <c:axId val="4786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655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317709675930036"/>
          <c:y val="0.43193504393290832"/>
          <c:w val="9.3650447457418448E-2"/>
          <c:h val="0.26486918381004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生活介護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仕様書適用結果!$Q$14:$W$14</c:f>
              <c:numCache>
                <c:formatCode>0.0%</c:formatCode>
                <c:ptCount val="7"/>
                <c:pt idx="0">
                  <c:v>-0.5</c:v>
                </c:pt>
                <c:pt idx="1">
                  <c:v>-0.1</c:v>
                </c:pt>
                <c:pt idx="2">
                  <c:v>-0.4</c:v>
                </c:pt>
                <c:pt idx="3">
                  <c:v>-0.33333333333333331</c:v>
                </c:pt>
                <c:pt idx="4">
                  <c:v>-0.1</c:v>
                </c:pt>
                <c:pt idx="5">
                  <c:v>0</c:v>
                </c:pt>
                <c:pt idx="6">
                  <c:v>3.6363636363636362E-2</c:v>
                </c:pt>
              </c:numCache>
            </c:numRef>
          </c:xVal>
          <c:yVal>
            <c:numRef>
              <c:f>仕様書適用結果!$Q$15:$W$15</c:f>
              <c:numCache>
                <c:formatCode>General</c:formatCode>
                <c:ptCount val="7"/>
                <c:pt idx="0">
                  <c:v>100</c:v>
                </c:pt>
                <c:pt idx="1">
                  <c:v>900</c:v>
                </c:pt>
                <c:pt idx="2">
                  <c:v>3000</c:v>
                </c:pt>
                <c:pt idx="3">
                  <c:v>40000</c:v>
                </c:pt>
                <c:pt idx="4">
                  <c:v>90000</c:v>
                </c:pt>
                <c:pt idx="5">
                  <c:v>190000</c:v>
                </c:pt>
                <c:pt idx="6">
                  <c:v>570000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4C-4D65-9642-975DB68A5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901576"/>
        <c:axId val="703903216"/>
      </c:scatterChart>
      <c:valAx>
        <c:axId val="70390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903216"/>
        <c:crosses val="autoZero"/>
        <c:crossBetween val="midCat"/>
      </c:valAx>
      <c:valAx>
        <c:axId val="70390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令和６年度サービス収入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3901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施設入所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仕様書適用結果!$AA$14:$AG$14</c:f>
              <c:numCache>
                <c:formatCode>0.0%</c:formatCode>
                <c:ptCount val="7"/>
                <c:pt idx="0">
                  <c:v>3.3557046979865771E-3</c:v>
                </c:pt>
                <c:pt idx="1">
                  <c:v>3.678929765886288E-2</c:v>
                </c:pt>
                <c:pt idx="2">
                  <c:v>1.6129032258064516E-2</c:v>
                </c:pt>
                <c:pt idx="3">
                  <c:v>6.6666666666666666E-2</c:v>
                </c:pt>
                <c:pt idx="4">
                  <c:v>4.8387096774193547E-2</c:v>
                </c:pt>
                <c:pt idx="5">
                  <c:v>0.10367892976588629</c:v>
                </c:pt>
                <c:pt idx="6">
                  <c:v>0.13559322033898305</c:v>
                </c:pt>
              </c:numCache>
            </c:numRef>
          </c:xVal>
          <c:yVal>
            <c:numRef>
              <c:f>仕様書適用結果!$AA$15:$AG$15</c:f>
              <c:numCache>
                <c:formatCode>General</c:formatCode>
                <c:ptCount val="7"/>
                <c:pt idx="0">
                  <c:v>29900</c:v>
                </c:pt>
                <c:pt idx="1">
                  <c:v>31000</c:v>
                </c:pt>
                <c:pt idx="2">
                  <c:v>31500</c:v>
                </c:pt>
                <c:pt idx="3">
                  <c:v>32000</c:v>
                </c:pt>
                <c:pt idx="4">
                  <c:v>32500</c:v>
                </c:pt>
                <c:pt idx="5">
                  <c:v>33000</c:v>
                </c:pt>
                <c:pt idx="6">
                  <c:v>33500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0F-40DC-B2C9-51384C128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993472"/>
        <c:axId val="750995112"/>
      </c:scatterChart>
      <c:valAx>
        <c:axId val="75099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サービス収入増減率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995112"/>
        <c:crosses val="autoZero"/>
        <c:crossBetween val="midCat"/>
      </c:valAx>
      <c:valAx>
        <c:axId val="75099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令和６年度サービス収入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0993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グループホーム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仕様書適用結果!$H$51:$L$51</c:f>
              <c:numCache>
                <c:formatCode>0.0%</c:formatCode>
                <c:ptCount val="5"/>
                <c:pt idx="0">
                  <c:v>5.5555555555555552E-2</c:v>
                </c:pt>
                <c:pt idx="1">
                  <c:v>7.4999999999999997E-2</c:v>
                </c:pt>
                <c:pt idx="2">
                  <c:v>3.4090909090909088E-2</c:v>
                </c:pt>
                <c:pt idx="3">
                  <c:v>2.2448979591836733E-2</c:v>
                </c:pt>
                <c:pt idx="4">
                  <c:v>0.04</c:v>
                </c:pt>
              </c:numCache>
            </c:numRef>
          </c:xVal>
          <c:yVal>
            <c:numRef>
              <c:f>仕様書適用結果!$H$52:$L$52</c:f>
              <c:numCache>
                <c:formatCode>General</c:formatCode>
                <c:ptCount val="5"/>
                <c:pt idx="0">
                  <c:v>95</c:v>
                </c:pt>
                <c:pt idx="1">
                  <c:v>860</c:v>
                </c:pt>
                <c:pt idx="2">
                  <c:v>4550</c:v>
                </c:pt>
                <c:pt idx="3">
                  <c:v>50100</c:v>
                </c:pt>
                <c:pt idx="4">
                  <c:v>104000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BA-4218-B28B-2959819BD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492360"/>
        <c:axId val="742488424"/>
      </c:scatterChart>
      <c:valAx>
        <c:axId val="742492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488424"/>
        <c:crosses val="autoZero"/>
        <c:crossBetween val="midCat"/>
      </c:valAx>
      <c:valAx>
        <c:axId val="74248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2492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生活介護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仕様書適用結果!$Q$51:$W$51</c:f>
              <c:numCache>
                <c:formatCode>0.0%</c:formatCode>
                <c:ptCount val="7"/>
                <c:pt idx="0">
                  <c:v>0.10526315789473684</c:v>
                </c:pt>
                <c:pt idx="1">
                  <c:v>0.04</c:v>
                </c:pt>
                <c:pt idx="2">
                  <c:v>3.3333333333333333E-2</c:v>
                </c:pt>
                <c:pt idx="3">
                  <c:v>9.0909090909090912E-2</c:v>
                </c:pt>
                <c:pt idx="4">
                  <c:v>0.05</c:v>
                </c:pt>
                <c:pt idx="5">
                  <c:v>5.7142857142857141E-2</c:v>
                </c:pt>
                <c:pt idx="6">
                  <c:v>2.1052631578947368E-2</c:v>
                </c:pt>
              </c:numCache>
            </c:numRef>
          </c:xVal>
          <c:yVal>
            <c:numRef>
              <c:f>仕様書適用結果!$Q$52:$W$52</c:f>
              <c:numCache>
                <c:formatCode>General</c:formatCode>
                <c:ptCount val="7"/>
                <c:pt idx="0">
                  <c:v>210</c:v>
                </c:pt>
                <c:pt idx="1">
                  <c:v>1300</c:v>
                </c:pt>
                <c:pt idx="2">
                  <c:v>6200</c:v>
                </c:pt>
                <c:pt idx="3">
                  <c:v>60000</c:v>
                </c:pt>
                <c:pt idx="4">
                  <c:v>105000</c:v>
                </c:pt>
                <c:pt idx="5">
                  <c:v>185000</c:v>
                </c:pt>
                <c:pt idx="6">
                  <c:v>485000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CC-4CEE-A6E9-293C9B49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373008"/>
        <c:axId val="511373992"/>
      </c:scatterChart>
      <c:valAx>
        <c:axId val="511373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1373992"/>
        <c:crosses val="autoZero"/>
        <c:crossBetween val="midCat"/>
      </c:valAx>
      <c:valAx>
        <c:axId val="51137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1373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施設入所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仕様書適用結果!$AA$51:$AG$51</c:f>
              <c:numCache>
                <c:formatCode>0.0%</c:formatCode>
                <c:ptCount val="7"/>
                <c:pt idx="0">
                  <c:v>-1.6E-2</c:v>
                </c:pt>
                <c:pt idx="1">
                  <c:v>-1.8867924528301886E-2</c:v>
                </c:pt>
                <c:pt idx="2">
                  <c:v>-2.2641509433962263E-2</c:v>
                </c:pt>
                <c:pt idx="3">
                  <c:v>-1.1111111111111112E-2</c:v>
                </c:pt>
                <c:pt idx="4">
                  <c:v>-1.4545454545454545E-2</c:v>
                </c:pt>
                <c:pt idx="5">
                  <c:v>0.18214285714285713</c:v>
                </c:pt>
                <c:pt idx="6">
                  <c:v>-3.5087719298245612E-2</c:v>
                </c:pt>
              </c:numCache>
            </c:numRef>
          </c:xVal>
          <c:yVal>
            <c:numRef>
              <c:f>仕様書適用結果!$AA$52:$AG$52</c:f>
              <c:numCache>
                <c:formatCode>General</c:formatCode>
                <c:ptCount val="7"/>
                <c:pt idx="0">
                  <c:v>24600</c:v>
                </c:pt>
                <c:pt idx="1">
                  <c:v>26000</c:v>
                </c:pt>
                <c:pt idx="2">
                  <c:v>25900</c:v>
                </c:pt>
                <c:pt idx="3">
                  <c:v>26700</c:v>
                </c:pt>
                <c:pt idx="4">
                  <c:v>27100</c:v>
                </c:pt>
                <c:pt idx="5">
                  <c:v>33100</c:v>
                </c:pt>
                <c:pt idx="6">
                  <c:v>27500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7-4092-8DCB-E71E1183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800072"/>
        <c:axId val="429797120"/>
      </c:scatterChart>
      <c:valAx>
        <c:axId val="429800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サービス支出増減率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797120"/>
        <c:crosses val="autoZero"/>
        <c:crossBetween val="midCat"/>
      </c:valAx>
      <c:valAx>
        <c:axId val="42979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令和６年度サービス支出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800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グループホーム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仕様書適用結果!$F$88:$J$88</c:f>
              <c:numCache>
                <c:formatCode>General</c:formatCode>
                <c:ptCount val="5"/>
                <c:pt idx="0">
                  <c:v>80</c:v>
                </c:pt>
                <c:pt idx="1">
                  <c:v>500</c:v>
                </c:pt>
                <c:pt idx="2">
                  <c:v>3500</c:v>
                </c:pt>
                <c:pt idx="3">
                  <c:v>40000</c:v>
                </c:pt>
                <c:pt idx="4">
                  <c:v>90000</c:v>
                </c:pt>
              </c:numCache>
            </c:numRef>
          </c:xVal>
          <c:yVal>
            <c:numRef>
              <c:f>仕様書適用結果!$F$89:$J$89</c:f>
              <c:numCache>
                <c:formatCode>General</c:formatCode>
                <c:ptCount val="5"/>
                <c:pt idx="0">
                  <c:v>90</c:v>
                </c:pt>
                <c:pt idx="1">
                  <c:v>800</c:v>
                </c:pt>
                <c:pt idx="2">
                  <c:v>4400</c:v>
                </c:pt>
                <c:pt idx="3">
                  <c:v>49000</c:v>
                </c:pt>
                <c:pt idx="4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D2-42F9-856C-4ADD92F22E0D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仕様書適用結果!$K$88:$O$88</c:f>
              <c:numCache>
                <c:formatCode>General</c:formatCode>
                <c:ptCount val="5"/>
                <c:pt idx="0">
                  <c:v>85</c:v>
                </c:pt>
                <c:pt idx="1">
                  <c:v>550</c:v>
                </c:pt>
                <c:pt idx="2">
                  <c:v>3600</c:v>
                </c:pt>
                <c:pt idx="3">
                  <c:v>41000</c:v>
                </c:pt>
                <c:pt idx="4">
                  <c:v>92000</c:v>
                </c:pt>
              </c:numCache>
            </c:numRef>
          </c:xVal>
          <c:yVal>
            <c:numRef>
              <c:f>仕様書適用結果!$K$89:$O$89</c:f>
              <c:numCache>
                <c:formatCode>General</c:formatCode>
                <c:ptCount val="5"/>
                <c:pt idx="0">
                  <c:v>95</c:v>
                </c:pt>
                <c:pt idx="1">
                  <c:v>860</c:v>
                </c:pt>
                <c:pt idx="2">
                  <c:v>4550</c:v>
                </c:pt>
                <c:pt idx="3">
                  <c:v>50100</c:v>
                </c:pt>
                <c:pt idx="4">
                  <c:v>104000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D2-42F9-856C-4ADD92F22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27928"/>
        <c:axId val="431630552"/>
      </c:scatterChart>
      <c:valAx>
        <c:axId val="431627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人件費の額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630552"/>
        <c:crosses val="autoZero"/>
        <c:crossBetween val="midCat"/>
      </c:valAx>
      <c:valAx>
        <c:axId val="43163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1627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生活介護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038648293963258"/>
          <c:y val="0.20106481481481481"/>
          <c:w val="0.74272462817147855"/>
          <c:h val="0.57241542723826189"/>
        </c:manualLayout>
      </c:layout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仕様書適用結果!$R$88:$X$88</c:f>
              <c:numCache>
                <c:formatCode>General</c:formatCode>
                <c:ptCount val="7"/>
                <c:pt idx="0">
                  <c:v>100</c:v>
                </c:pt>
                <c:pt idx="1">
                  <c:v>750</c:v>
                </c:pt>
                <c:pt idx="2">
                  <c:v>4000</c:v>
                </c:pt>
                <c:pt idx="3">
                  <c:v>45000</c:v>
                </c:pt>
                <c:pt idx="4">
                  <c:v>85000</c:v>
                </c:pt>
                <c:pt idx="5">
                  <c:v>120000</c:v>
                </c:pt>
                <c:pt idx="6">
                  <c:v>400000</c:v>
                </c:pt>
              </c:numCache>
            </c:numRef>
          </c:xVal>
          <c:yVal>
            <c:numRef>
              <c:f>仕様書適用結果!$R$89:$X$89</c:f>
              <c:numCache>
                <c:formatCode>General</c:formatCode>
                <c:ptCount val="7"/>
                <c:pt idx="0">
                  <c:v>190</c:v>
                </c:pt>
                <c:pt idx="1">
                  <c:v>1250</c:v>
                </c:pt>
                <c:pt idx="2">
                  <c:v>6000</c:v>
                </c:pt>
                <c:pt idx="3">
                  <c:v>55000</c:v>
                </c:pt>
                <c:pt idx="4">
                  <c:v>100000</c:v>
                </c:pt>
                <c:pt idx="5">
                  <c:v>175000</c:v>
                </c:pt>
                <c:pt idx="6">
                  <c:v>475000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84-4E42-B69D-AEF3419E254B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仕様書適用結果!$Y$88:$AE$88</c:f>
              <c:numCache>
                <c:formatCode>General</c:formatCode>
                <c:ptCount val="7"/>
                <c:pt idx="0">
                  <c:v>120</c:v>
                </c:pt>
                <c:pt idx="1">
                  <c:v>800</c:v>
                </c:pt>
                <c:pt idx="2">
                  <c:v>4200</c:v>
                </c:pt>
                <c:pt idx="3">
                  <c:v>50000</c:v>
                </c:pt>
                <c:pt idx="4">
                  <c:v>90000</c:v>
                </c:pt>
                <c:pt idx="5">
                  <c:v>130000</c:v>
                </c:pt>
                <c:pt idx="6">
                  <c:v>410000</c:v>
                </c:pt>
              </c:numCache>
            </c:numRef>
          </c:xVal>
          <c:yVal>
            <c:numRef>
              <c:f>仕様書適用結果!$Y$89:$AE$89</c:f>
              <c:numCache>
                <c:formatCode>General</c:formatCode>
                <c:ptCount val="7"/>
                <c:pt idx="0">
                  <c:v>210</c:v>
                </c:pt>
                <c:pt idx="1">
                  <c:v>1300</c:v>
                </c:pt>
                <c:pt idx="2">
                  <c:v>6200</c:v>
                </c:pt>
                <c:pt idx="3">
                  <c:v>60000</c:v>
                </c:pt>
                <c:pt idx="4">
                  <c:v>105000</c:v>
                </c:pt>
                <c:pt idx="5">
                  <c:v>185000</c:v>
                </c:pt>
                <c:pt idx="6">
                  <c:v>485000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84-4E42-B69D-AEF3419E2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84840"/>
        <c:axId val="748285168"/>
      </c:scatterChart>
      <c:valAx>
        <c:axId val="748284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人件費の額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285168"/>
        <c:crosses val="autoZero"/>
        <c:crossBetween val="midCat"/>
      </c:valAx>
      <c:valAx>
        <c:axId val="74828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8284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令和５年度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仕様書適用結果!$AI$88:$AO$88</c:f>
              <c:numCache>
                <c:formatCode>General</c:formatCode>
                <c:ptCount val="7"/>
                <c:pt idx="0">
                  <c:v>10000</c:v>
                </c:pt>
                <c:pt idx="1">
                  <c:v>11000</c:v>
                </c:pt>
                <c:pt idx="2">
                  <c:v>11500</c:v>
                </c:pt>
                <c:pt idx="3">
                  <c:v>12000</c:v>
                </c:pt>
                <c:pt idx="4">
                  <c:v>12500</c:v>
                </c:pt>
                <c:pt idx="5">
                  <c:v>13000</c:v>
                </c:pt>
                <c:pt idx="6">
                  <c:v>13500</c:v>
                </c:pt>
              </c:numCache>
            </c:numRef>
          </c:xVal>
          <c:yVal>
            <c:numRef>
              <c:f>仕様書適用結果!$AI$89:$AO$89</c:f>
              <c:numCache>
                <c:formatCode>General</c:formatCode>
                <c:ptCount val="7"/>
                <c:pt idx="0">
                  <c:v>25000</c:v>
                </c:pt>
                <c:pt idx="1">
                  <c:v>26500</c:v>
                </c:pt>
                <c:pt idx="2">
                  <c:v>26500</c:v>
                </c:pt>
                <c:pt idx="3">
                  <c:v>27000</c:v>
                </c:pt>
                <c:pt idx="4">
                  <c:v>27500</c:v>
                </c:pt>
                <c:pt idx="5">
                  <c:v>28000</c:v>
                </c:pt>
                <c:pt idx="6">
                  <c:v>28500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82-4B88-9FFA-76802DF05EAA}"/>
            </c:ext>
          </c:extLst>
        </c:ser>
        <c:ser>
          <c:idx val="1"/>
          <c:order val="1"/>
          <c:tx>
            <c:v>令和６年度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仕様書適用結果!$AP$88:$AV$88</c:f>
              <c:numCache>
                <c:formatCode>General</c:formatCode>
                <c:ptCount val="7"/>
                <c:pt idx="0">
                  <c:v>10100</c:v>
                </c:pt>
                <c:pt idx="1">
                  <c:v>11000</c:v>
                </c:pt>
                <c:pt idx="2">
                  <c:v>10900</c:v>
                </c:pt>
                <c:pt idx="3">
                  <c:v>11500</c:v>
                </c:pt>
                <c:pt idx="4">
                  <c:v>12100</c:v>
                </c:pt>
                <c:pt idx="5">
                  <c:v>14100</c:v>
                </c:pt>
                <c:pt idx="6">
                  <c:v>12600</c:v>
                </c:pt>
              </c:numCache>
            </c:numRef>
          </c:xVal>
          <c:yVal>
            <c:numRef>
              <c:f>仕様書適用結果!$AP$89:$AV$89</c:f>
              <c:numCache>
                <c:formatCode>General</c:formatCode>
                <c:ptCount val="7"/>
                <c:pt idx="0">
                  <c:v>24600</c:v>
                </c:pt>
                <c:pt idx="1">
                  <c:v>26000</c:v>
                </c:pt>
                <c:pt idx="2">
                  <c:v>25900</c:v>
                </c:pt>
                <c:pt idx="3">
                  <c:v>26700</c:v>
                </c:pt>
                <c:pt idx="4">
                  <c:v>27100</c:v>
                </c:pt>
                <c:pt idx="5">
                  <c:v>33100</c:v>
                </c:pt>
                <c:pt idx="6">
                  <c:v>27500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82-4B88-9FFA-76802DF05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475792"/>
        <c:axId val="505472184"/>
      </c:scatterChart>
      <c:valAx>
        <c:axId val="505475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人件費の額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472184"/>
        <c:crosses val="autoZero"/>
        <c:crossBetween val="midCat"/>
      </c:valAx>
      <c:valAx>
        <c:axId val="5054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サービス支出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475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2</xdr:row>
      <xdr:rowOff>66676</xdr:rowOff>
    </xdr:from>
    <xdr:to>
      <xdr:col>9</xdr:col>
      <xdr:colOff>161924</xdr:colOff>
      <xdr:row>2</xdr:row>
      <xdr:rowOff>1533525</xdr:rowOff>
    </xdr:to>
    <xdr:sp macro="" textlink="">
      <xdr:nvSpPr>
        <xdr:cNvPr id="2" name="正方形/長方形 1"/>
        <xdr:cNvSpPr/>
      </xdr:nvSpPr>
      <xdr:spPr>
        <a:xfrm>
          <a:off x="285749" y="66676"/>
          <a:ext cx="8620125" cy="146684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（ア）サービス収入の分析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年度から令和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年度におけるサービス収入の増減率を算出して、一覧にする（事業所別でなく、サービス種類全体の合計を基に一覧を作成する）。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・サービス種類ごとに、各事業所について、令和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年度から令和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年度におけるサービス収入の増減率を算出して、「サービス収入増減率」と「令和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年度サービス収入」を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軸にとった二次元プロット（散布図）を作成すること。</a:t>
          </a:r>
        </a:p>
      </xdr:txBody>
    </xdr:sp>
    <xdr:clientData/>
  </xdr:twoCellAnchor>
  <xdr:twoCellAnchor>
    <xdr:from>
      <xdr:col>3</xdr:col>
      <xdr:colOff>514350</xdr:colOff>
      <xdr:row>16</xdr:row>
      <xdr:rowOff>71437</xdr:rowOff>
    </xdr:from>
    <xdr:to>
      <xdr:col>13</xdr:col>
      <xdr:colOff>85725</xdr:colOff>
      <xdr:row>27</xdr:row>
      <xdr:rowOff>195262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</xdr:colOff>
      <xdr:row>16</xdr:row>
      <xdr:rowOff>185737</xdr:rowOff>
    </xdr:from>
    <xdr:to>
      <xdr:col>23</xdr:col>
      <xdr:colOff>495300</xdr:colOff>
      <xdr:row>28</xdr:row>
      <xdr:rowOff>71437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38100</xdr:colOff>
      <xdr:row>16</xdr:row>
      <xdr:rowOff>108223</xdr:rowOff>
    </xdr:from>
    <xdr:to>
      <xdr:col>32</xdr:col>
      <xdr:colOff>492672</xdr:colOff>
      <xdr:row>27</xdr:row>
      <xdr:rowOff>230405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526678</xdr:colOff>
      <xdr:row>32</xdr:row>
      <xdr:rowOff>123264</xdr:rowOff>
    </xdr:from>
    <xdr:to>
      <xdr:col>9</xdr:col>
      <xdr:colOff>402853</xdr:colOff>
      <xdr:row>38</xdr:row>
      <xdr:rowOff>21981</xdr:rowOff>
    </xdr:to>
    <xdr:sp macro="" textlink="">
      <xdr:nvSpPr>
        <xdr:cNvPr id="6" name="正方形/長方形 5"/>
        <xdr:cNvSpPr/>
      </xdr:nvSpPr>
      <xdr:spPr>
        <a:xfrm>
          <a:off x="526678" y="8754379"/>
          <a:ext cx="12485810" cy="134944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（イ）サービス支出の分析（全体）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年度から令和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年度におけるサービス支出の増減率を算出して、一覧にする（事業所別でなく、サービス種類全体の合計を基に一覧を作成する）。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・サービス種類ごとに、各事業所について、令和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年度から令和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年度におけるサービス支出の増減率を算出して、「サービス支出増減率」と「令和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年度サービス支出」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軸にとった二次元プロット（散布図）を作成すること。</a:t>
          </a:r>
        </a:p>
        <a:p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1176618</xdr:colOff>
      <xdr:row>53</xdr:row>
      <xdr:rowOff>113181</xdr:rowOff>
    </xdr:from>
    <xdr:to>
      <xdr:col>11</xdr:col>
      <xdr:colOff>661146</xdr:colOff>
      <xdr:row>65</xdr:row>
      <xdr:rowOff>32498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638735</xdr:colOff>
      <xdr:row>54</xdr:row>
      <xdr:rowOff>12326</xdr:rowOff>
    </xdr:from>
    <xdr:to>
      <xdr:col>23</xdr:col>
      <xdr:colOff>425823</xdr:colOff>
      <xdr:row>65</xdr:row>
      <xdr:rowOff>166967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409575</xdr:colOff>
      <xdr:row>54</xdr:row>
      <xdr:rowOff>90768</xdr:rowOff>
    </xdr:from>
    <xdr:to>
      <xdr:col>34</xdr:col>
      <xdr:colOff>85725</xdr:colOff>
      <xdr:row>66</xdr:row>
      <xdr:rowOff>123826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67</xdr:row>
      <xdr:rowOff>1</xdr:rowOff>
    </xdr:from>
    <xdr:to>
      <xdr:col>10</xdr:col>
      <xdr:colOff>459441</xdr:colOff>
      <xdr:row>72</xdr:row>
      <xdr:rowOff>109905</xdr:rowOff>
    </xdr:to>
    <xdr:sp macro="" textlink="">
      <xdr:nvSpPr>
        <xdr:cNvPr id="10" name="正方形/長方形 9"/>
        <xdr:cNvSpPr/>
      </xdr:nvSpPr>
      <xdr:spPr>
        <a:xfrm>
          <a:off x="688731" y="17093713"/>
          <a:ext cx="13266902" cy="131884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（ウ）サービス支出の分析（各年度の人件費）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年度における人件費の額を算出して、一覧にする（事業所別でなく、サービス種類全体の合計を基に一覧を作成する）。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・サービス種類ごとに、各事業所について、令和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年度における人件費の額を算出し、「人件費の額」と「サービス支出」を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軸にとった二次元プロット（散布図）を作成すること。なお、令和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年度と令和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年度のプロットの色は、それぞれ別の色を使うこと。</a:t>
          </a:r>
        </a:p>
      </xdr:txBody>
    </xdr:sp>
    <xdr:clientData/>
  </xdr:twoCellAnchor>
  <xdr:twoCellAnchor>
    <xdr:from>
      <xdr:col>7</xdr:col>
      <xdr:colOff>621925</xdr:colOff>
      <xdr:row>91</xdr:row>
      <xdr:rowOff>45944</xdr:rowOff>
    </xdr:from>
    <xdr:to>
      <xdr:col>15</xdr:col>
      <xdr:colOff>414617</xdr:colOff>
      <xdr:row>105</xdr:row>
      <xdr:rowOff>56030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106455</xdr:colOff>
      <xdr:row>91</xdr:row>
      <xdr:rowOff>135591</xdr:rowOff>
    </xdr:from>
    <xdr:to>
      <xdr:col>30</xdr:col>
      <xdr:colOff>156882</xdr:colOff>
      <xdr:row>105</xdr:row>
      <xdr:rowOff>134471</xdr:rowOff>
    </xdr:to>
    <xdr:graphicFrame macro="">
      <xdr:nvGraphicFramePr>
        <xdr:cNvPr id="15" name="グラフ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37</xdr:col>
      <xdr:colOff>795618</xdr:colOff>
      <xdr:row>90</xdr:row>
      <xdr:rowOff>169207</xdr:rowOff>
    </xdr:from>
    <xdr:to>
      <xdr:col>47</xdr:col>
      <xdr:colOff>582706</xdr:colOff>
      <xdr:row>105</xdr:row>
      <xdr:rowOff>89647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162055</xdr:colOff>
      <xdr:row>108</xdr:row>
      <xdr:rowOff>26291</xdr:rowOff>
    </xdr:from>
    <xdr:to>
      <xdr:col>10</xdr:col>
      <xdr:colOff>621496</xdr:colOff>
      <xdr:row>115</xdr:row>
      <xdr:rowOff>167226</xdr:rowOff>
    </xdr:to>
    <xdr:sp macro="" textlink="">
      <xdr:nvSpPr>
        <xdr:cNvPr id="17" name="正方形/長方形 16"/>
        <xdr:cNvSpPr/>
      </xdr:nvSpPr>
      <xdr:spPr>
        <a:xfrm>
          <a:off x="850786" y="27033329"/>
          <a:ext cx="13266902" cy="18334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（エ）サービス支出の分析（収支全体に対する人件費率）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・サービス種類ごとに、どの程度サービス支出全体に対する人件費の割合（以下、単に「人件費割合」という）を算出して、「令和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年度本市人件費の割合、令和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年度本市人件費の割合、令和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市人件費の割合と令和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年度本市人件費の割合の差分」と「令和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年度全国人件費の割合、令和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年度全国人件費の割合、令和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年度全国人件費の割合と令和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年度全国人件費の割合の差分」を一覧にする（事業所別でなく、サービス種類全体の合計を基に一覧を作成する）。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・サービス種類ごとに、各事業所について、令和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年度における人件費割合額を算出し、「人件費割合」と「サービス支出」を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軸にとった二次元プロット（散布図）を作成すること。また、二次元プロット（散布図）の中で令和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年度の人件費割合の全国平均を明示して、他事業所のプロットと全国平均が比較できるようにすること。なお、令和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年度と令和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年度のプロットの色は、それぞれ別の色を使うこと。</a:t>
          </a:r>
        </a:p>
        <a:p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201706</xdr:colOff>
      <xdr:row>126</xdr:row>
      <xdr:rowOff>90766</xdr:rowOff>
    </xdr:from>
    <xdr:to>
      <xdr:col>21</xdr:col>
      <xdr:colOff>582706</xdr:colOff>
      <xdr:row>142</xdr:row>
      <xdr:rowOff>67234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138</xdr:row>
      <xdr:rowOff>22414</xdr:rowOff>
    </xdr:from>
    <xdr:to>
      <xdr:col>9</xdr:col>
      <xdr:colOff>627529</xdr:colOff>
      <xdr:row>145</xdr:row>
      <xdr:rowOff>190500</xdr:rowOff>
    </xdr:to>
    <xdr:sp macro="" textlink="">
      <xdr:nvSpPr>
        <xdr:cNvPr id="20" name="正方形/長方形 19"/>
        <xdr:cNvSpPr/>
      </xdr:nvSpPr>
      <xdr:spPr>
        <a:xfrm>
          <a:off x="0" y="33415943"/>
          <a:ext cx="13222941" cy="18153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（オ）サービス収支の分析（黒字事業所・赤字事業所の一覧）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・対象事業所における、令和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年度について、サービス収入とサービス支出の差額を算出して、各事業所について、差額がゼロ又はプラスになっている事業所を「黒字事業所」、差額が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マイナスになっている事業所を「赤字事業所」として仕分け、「分析対象施設数」「黒字事業所数」「赤字事業所数」「赤字事業所数割合」の一覧を、年度別に「全体」と「サービス別」に作成すること。 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また、仕分け結果は、対応する全国平均の数値と並べて一覧にすること。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・年度ごとに、赤字事業所数割合について「本市分」「全国平均分」「本市・全国平均の差分」を、各サービス別に並べた一覧を作成すること。 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年度ごとに、各サービスを「全国平均に比べて赤字割合が大きかったサービス」と「全国平均に比べて赤字割合が小さかったサービス」で区別して、それぞれ該当するサービスについて「本市・全国平均の差分」を一覧にして昇順で並べた表を作成すること。  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563216</xdr:colOff>
      <xdr:row>126</xdr:row>
      <xdr:rowOff>73714</xdr:rowOff>
    </xdr:from>
    <xdr:to>
      <xdr:col>35</xdr:col>
      <xdr:colOff>57977</xdr:colOff>
      <xdr:row>139</xdr:row>
      <xdr:rowOff>8282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43</xdr:col>
      <xdr:colOff>195035</xdr:colOff>
      <xdr:row>126</xdr:row>
      <xdr:rowOff>152399</xdr:rowOff>
    </xdr:from>
    <xdr:to>
      <xdr:col>50</xdr:col>
      <xdr:colOff>131535</xdr:colOff>
      <xdr:row>138</xdr:row>
      <xdr:rowOff>174171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29308</xdr:colOff>
      <xdr:row>174</xdr:row>
      <xdr:rowOff>237907</xdr:rowOff>
    </xdr:from>
    <xdr:to>
      <xdr:col>10</xdr:col>
      <xdr:colOff>391258</xdr:colOff>
      <xdr:row>181</xdr:row>
      <xdr:rowOff>180758</xdr:rowOff>
    </xdr:to>
    <xdr:sp macro="" textlink="">
      <xdr:nvSpPr>
        <xdr:cNvPr id="21" name="正方形/長方形 20"/>
        <xdr:cNvSpPr/>
      </xdr:nvSpPr>
      <xdr:spPr>
        <a:xfrm>
          <a:off x="29308" y="42382369"/>
          <a:ext cx="13858142" cy="163537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（カ）サービス収支の分析（サービス収支率）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年度本市収支率、令和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年度本市収支率、令和５年度本市収支率と令和６年度本市収支率の差分」と「令和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年度全国平均収支率、令和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年度全国平均収支率、令和５年度全国平均収支率と令和６年度全国平均収支率の差分」一覧にする（事業所別でなく、サービス種類全体の合計を基に一覧を作成する）。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・サービス種類ごとに、各事業所について、令和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年度におけるサービス収支率を算出して、「サービス収支率」と「サービス収入」 を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軸・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軸にとった二次元プロット（散布図）を作成すること。また、二次元プロット（散布図）の中で令和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年度及び令和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年度のサービス収支率の全国平均を明示して、他事業所のプロットと全国平均が比較できるようにすること。なお、令和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年度と令和</a:t>
          </a:r>
          <a:r>
            <a:rPr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年度のプロットの色は、それぞれ別の色を使うこと。</a:t>
          </a:r>
        </a:p>
        <a:p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385762</xdr:colOff>
      <xdr:row>193</xdr:row>
      <xdr:rowOff>147636</xdr:rowOff>
    </xdr:from>
    <xdr:to>
      <xdr:col>21</xdr:col>
      <xdr:colOff>57150</xdr:colOff>
      <xdr:row>206</xdr:row>
      <xdr:rowOff>66674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442912</xdr:colOff>
      <xdr:row>192</xdr:row>
      <xdr:rowOff>204787</xdr:rowOff>
    </xdr:from>
    <xdr:to>
      <xdr:col>34</xdr:col>
      <xdr:colOff>76200</xdr:colOff>
      <xdr:row>207</xdr:row>
      <xdr:rowOff>133350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44</xdr:col>
      <xdr:colOff>201385</xdr:colOff>
      <xdr:row>194</xdr:row>
      <xdr:rowOff>153079</xdr:rowOff>
    </xdr:from>
    <xdr:to>
      <xdr:col>56</xdr:col>
      <xdr:colOff>266699</xdr:colOff>
      <xdr:row>208</xdr:row>
      <xdr:rowOff>72117</xdr:rowOff>
    </xdr:to>
    <xdr:graphicFrame macro="">
      <xdr:nvGraphicFramePr>
        <xdr:cNvPr id="24" name="グラフ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17</xdr:col>
      <xdr:colOff>594071</xdr:colOff>
      <xdr:row>130</xdr:row>
      <xdr:rowOff>88972</xdr:rowOff>
    </xdr:from>
    <xdr:ext cx="1054007" cy="306879"/>
    <xdr:sp macro="" textlink="">
      <xdr:nvSpPr>
        <xdr:cNvPr id="19" name="正方形/長方形 18"/>
        <xdr:cNvSpPr/>
      </xdr:nvSpPr>
      <xdr:spPr>
        <a:xfrm>
          <a:off x="19710332" y="32217211"/>
          <a:ext cx="1054007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R6</a:t>
          </a:r>
          <a:r>
            <a:rPr lang="ja-JP" altLang="en-US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78%</a:t>
          </a:r>
          <a:endParaRPr lang="ja-JP" altLang="en-US" sz="1000" b="0" cap="none" spc="0">
            <a:ln w="0"/>
            <a:solidFill>
              <a:srgbClr val="FFC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32</xdr:col>
      <xdr:colOff>261631</xdr:colOff>
      <xdr:row>128</xdr:row>
      <xdr:rowOff>132522</xdr:rowOff>
    </xdr:from>
    <xdr:to>
      <xdr:col>32</xdr:col>
      <xdr:colOff>265042</xdr:colOff>
      <xdr:row>136</xdr:row>
      <xdr:rowOff>74058</xdr:rowOff>
    </xdr:to>
    <xdr:cxnSp macro="">
      <xdr:nvCxnSpPr>
        <xdr:cNvPr id="26" name="直線コネクタ 25"/>
        <xdr:cNvCxnSpPr/>
      </xdr:nvCxnSpPr>
      <xdr:spPr>
        <a:xfrm flipH="1">
          <a:off x="29838827" y="31780370"/>
          <a:ext cx="3411" cy="1863101"/>
        </a:xfrm>
        <a:prstGeom prst="line">
          <a:avLst/>
        </a:prstGeom>
        <a:ln w="952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32</xdr:col>
      <xdr:colOff>291353</xdr:colOff>
      <xdr:row>130</xdr:row>
      <xdr:rowOff>156883</xdr:rowOff>
    </xdr:from>
    <xdr:ext cx="1140890" cy="328423"/>
    <xdr:sp macro="" textlink="">
      <xdr:nvSpPr>
        <xdr:cNvPr id="29" name="正方形/長方形 28"/>
        <xdr:cNvSpPr/>
      </xdr:nvSpPr>
      <xdr:spPr>
        <a:xfrm>
          <a:off x="29796441" y="31667824"/>
          <a:ext cx="114089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R6</a:t>
          </a:r>
          <a:r>
            <a:rPr lang="ja-JP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全国平均</a:t>
          </a:r>
          <a:r>
            <a:rPr lang="en-US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77%</a:t>
          </a:r>
          <a:endParaRPr lang="ja-JP" altLang="ja-JP" sz="1000">
            <a:solidFill>
              <a:srgbClr val="FFC000"/>
            </a:solidFill>
            <a:effectLst/>
          </a:endParaRPr>
        </a:p>
      </xdr:txBody>
    </xdr:sp>
    <xdr:clientData/>
  </xdr:oneCellAnchor>
  <xdr:twoCellAnchor>
    <xdr:from>
      <xdr:col>47</xdr:col>
      <xdr:colOff>491277</xdr:colOff>
      <xdr:row>128</xdr:row>
      <xdr:rowOff>226554</xdr:rowOff>
    </xdr:from>
    <xdr:to>
      <xdr:col>47</xdr:col>
      <xdr:colOff>499560</xdr:colOff>
      <xdr:row>136</xdr:row>
      <xdr:rowOff>57978</xdr:rowOff>
    </xdr:to>
    <xdr:cxnSp macro="">
      <xdr:nvCxnSpPr>
        <xdr:cNvPr id="32" name="直線コネクタ 31"/>
        <xdr:cNvCxnSpPr/>
      </xdr:nvCxnSpPr>
      <xdr:spPr>
        <a:xfrm>
          <a:off x="40588806" y="31784240"/>
          <a:ext cx="8283" cy="1747309"/>
        </a:xfrm>
        <a:prstGeom prst="line">
          <a:avLst/>
        </a:prstGeom>
        <a:ln w="952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47</xdr:col>
      <xdr:colOff>493546</xdr:colOff>
      <xdr:row>128</xdr:row>
      <xdr:rowOff>130086</xdr:rowOff>
    </xdr:from>
    <xdr:ext cx="1140890" cy="328423"/>
    <xdr:sp macro="" textlink="">
      <xdr:nvSpPr>
        <xdr:cNvPr id="34" name="正方形/長方形 33"/>
        <xdr:cNvSpPr/>
      </xdr:nvSpPr>
      <xdr:spPr>
        <a:xfrm>
          <a:off x="40639350" y="31777934"/>
          <a:ext cx="114089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R6</a:t>
          </a:r>
          <a:r>
            <a:rPr lang="ja-JP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全国平均</a:t>
          </a:r>
          <a:r>
            <a:rPr lang="en-US" altLang="ja-JP" sz="1100" b="0"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40%</a:t>
          </a:r>
          <a:endParaRPr lang="ja-JP" altLang="ja-JP" sz="1000">
            <a:solidFill>
              <a:srgbClr val="FFC000"/>
            </a:solidFill>
            <a:effectLst/>
          </a:endParaRPr>
        </a:p>
      </xdr:txBody>
    </xdr:sp>
    <xdr:clientData/>
  </xdr:oneCellAnchor>
  <xdr:twoCellAnchor>
    <xdr:from>
      <xdr:col>19</xdr:col>
      <xdr:colOff>190500</xdr:colOff>
      <xdr:row>127</xdr:row>
      <xdr:rowOff>0</xdr:rowOff>
    </xdr:from>
    <xdr:to>
      <xdr:col>19</xdr:col>
      <xdr:colOff>190500</xdr:colOff>
      <xdr:row>139</xdr:row>
      <xdr:rowOff>24848</xdr:rowOff>
    </xdr:to>
    <xdr:cxnSp macro="">
      <xdr:nvCxnSpPr>
        <xdr:cNvPr id="36" name="直線コネクタ 35"/>
        <xdr:cNvCxnSpPr/>
      </xdr:nvCxnSpPr>
      <xdr:spPr>
        <a:xfrm>
          <a:off x="20830761" y="31407652"/>
          <a:ext cx="0" cy="2907196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157369</xdr:colOff>
      <xdr:row>130</xdr:row>
      <xdr:rowOff>99392</xdr:rowOff>
    </xdr:from>
    <xdr:ext cx="1054007" cy="306879"/>
    <xdr:sp macro="" textlink="">
      <xdr:nvSpPr>
        <xdr:cNvPr id="37" name="正方形/長方形 36"/>
        <xdr:cNvSpPr/>
      </xdr:nvSpPr>
      <xdr:spPr>
        <a:xfrm>
          <a:off x="20797630" y="32227631"/>
          <a:ext cx="1054007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R5</a:t>
          </a:r>
          <a:r>
            <a:rPr lang="ja-JP" altLang="en-US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80%</a:t>
          </a:r>
          <a:endParaRPr lang="ja-JP" altLang="en-US" sz="1000" b="0" cap="none" spc="0">
            <a:ln w="0"/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32</xdr:col>
      <xdr:colOff>207065</xdr:colOff>
      <xdr:row>128</xdr:row>
      <xdr:rowOff>140804</xdr:rowOff>
    </xdr:from>
    <xdr:to>
      <xdr:col>32</xdr:col>
      <xdr:colOff>207066</xdr:colOff>
      <xdr:row>136</xdr:row>
      <xdr:rowOff>99391</xdr:rowOff>
    </xdr:to>
    <xdr:cxnSp macro="">
      <xdr:nvCxnSpPr>
        <xdr:cNvPr id="38" name="直線コネクタ 37"/>
        <xdr:cNvCxnSpPr/>
      </xdr:nvCxnSpPr>
      <xdr:spPr>
        <a:xfrm>
          <a:off x="29784261" y="31788652"/>
          <a:ext cx="1" cy="1880152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588065</xdr:colOff>
      <xdr:row>130</xdr:row>
      <xdr:rowOff>182218</xdr:rowOff>
    </xdr:from>
    <xdr:ext cx="1054007" cy="306879"/>
    <xdr:sp macro="" textlink="">
      <xdr:nvSpPr>
        <xdr:cNvPr id="40" name="正方形/長方形 39"/>
        <xdr:cNvSpPr/>
      </xdr:nvSpPr>
      <xdr:spPr>
        <a:xfrm>
          <a:off x="28790348" y="32310457"/>
          <a:ext cx="1054007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R5</a:t>
          </a:r>
          <a:r>
            <a:rPr lang="ja-JP" altLang="en-US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75%</a:t>
          </a:r>
          <a:endParaRPr lang="ja-JP" altLang="en-US" sz="1000" b="0" cap="none" spc="0">
            <a:ln w="0"/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47</xdr:col>
      <xdr:colOff>212508</xdr:colOff>
      <xdr:row>128</xdr:row>
      <xdr:rowOff>223630</xdr:rowOff>
    </xdr:from>
    <xdr:to>
      <xdr:col>47</xdr:col>
      <xdr:colOff>212509</xdr:colOff>
      <xdr:row>136</xdr:row>
      <xdr:rowOff>38489</xdr:rowOff>
    </xdr:to>
    <xdr:cxnSp macro="">
      <xdr:nvCxnSpPr>
        <xdr:cNvPr id="50" name="直線コネクタ 49"/>
        <xdr:cNvCxnSpPr/>
      </xdr:nvCxnSpPr>
      <xdr:spPr>
        <a:xfrm flipH="1">
          <a:off x="40310037" y="31781316"/>
          <a:ext cx="1" cy="1730744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45</xdr:col>
      <xdr:colOff>472109</xdr:colOff>
      <xdr:row>128</xdr:row>
      <xdr:rowOff>115956</xdr:rowOff>
    </xdr:from>
    <xdr:ext cx="1140890" cy="328423"/>
    <xdr:sp macro="" textlink="">
      <xdr:nvSpPr>
        <xdr:cNvPr id="51" name="正方形/長方形 50"/>
        <xdr:cNvSpPr/>
      </xdr:nvSpPr>
      <xdr:spPr>
        <a:xfrm>
          <a:off x="39243000" y="31763804"/>
          <a:ext cx="1140890" cy="328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altLang="ja-JP" sz="1100" b="0"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R6</a:t>
          </a:r>
          <a:r>
            <a:rPr lang="ja-JP" altLang="ja-JP" sz="1100" b="0"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全国平均</a:t>
          </a:r>
          <a:r>
            <a:rPr lang="en-US" altLang="ja-JP" sz="1100" b="0"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+mn-lt"/>
              <a:ea typeface="+mn-ea"/>
              <a:cs typeface="+mn-cs"/>
            </a:rPr>
            <a:t>35%</a:t>
          </a:r>
          <a:endParaRPr lang="ja-JP" altLang="ja-JP" sz="1000">
            <a:solidFill>
              <a:srgbClr val="00B0F0"/>
            </a:solidFill>
            <a:effectLst/>
          </a:endParaRPr>
        </a:p>
      </xdr:txBody>
    </xdr:sp>
    <xdr:clientData/>
  </xdr:oneCellAnchor>
  <xdr:twoCellAnchor>
    <xdr:from>
      <xdr:col>23</xdr:col>
      <xdr:colOff>0</xdr:colOff>
      <xdr:row>127</xdr:row>
      <xdr:rowOff>0</xdr:rowOff>
    </xdr:from>
    <xdr:to>
      <xdr:col>25</xdr:col>
      <xdr:colOff>57978</xdr:colOff>
      <xdr:row>130</xdr:row>
      <xdr:rowOff>124239</xdr:rowOff>
    </xdr:to>
    <xdr:sp macro="" textlink="">
      <xdr:nvSpPr>
        <xdr:cNvPr id="53" name="四角形吹き出し 52"/>
        <xdr:cNvSpPr/>
      </xdr:nvSpPr>
      <xdr:spPr>
        <a:xfrm>
          <a:off x="23390087" y="31407652"/>
          <a:ext cx="1432891" cy="844826"/>
        </a:xfrm>
        <a:prstGeom prst="wedgeRectCallout">
          <a:avLst>
            <a:gd name="adj1" fmla="val -55039"/>
            <a:gd name="adj2" fmla="val -12885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２次元プロットが見やすいように便宜的数値を入力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39</xdr:col>
      <xdr:colOff>372717</xdr:colOff>
      <xdr:row>127</xdr:row>
      <xdr:rowOff>16565</xdr:rowOff>
    </xdr:from>
    <xdr:to>
      <xdr:col>41</xdr:col>
      <xdr:colOff>430695</xdr:colOff>
      <xdr:row>130</xdr:row>
      <xdr:rowOff>140804</xdr:rowOff>
    </xdr:to>
    <xdr:sp macro="" textlink="">
      <xdr:nvSpPr>
        <xdr:cNvPr id="54" name="四角形吹き出し 53"/>
        <xdr:cNvSpPr/>
      </xdr:nvSpPr>
      <xdr:spPr>
        <a:xfrm>
          <a:off x="35018869" y="31424217"/>
          <a:ext cx="1432891" cy="844826"/>
        </a:xfrm>
        <a:prstGeom prst="wedgeRectCallout">
          <a:avLst>
            <a:gd name="adj1" fmla="val -55039"/>
            <a:gd name="adj2" fmla="val -12885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２次元プロットが見やすいように便宜的数値を入力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57</xdr:col>
      <xdr:colOff>538369</xdr:colOff>
      <xdr:row>126</xdr:row>
      <xdr:rowOff>215348</xdr:rowOff>
    </xdr:from>
    <xdr:to>
      <xdr:col>59</xdr:col>
      <xdr:colOff>596347</xdr:colOff>
      <xdr:row>130</xdr:row>
      <xdr:rowOff>99392</xdr:rowOff>
    </xdr:to>
    <xdr:sp macro="" textlink="">
      <xdr:nvSpPr>
        <xdr:cNvPr id="55" name="四角形吹き出し 54"/>
        <xdr:cNvSpPr/>
      </xdr:nvSpPr>
      <xdr:spPr>
        <a:xfrm>
          <a:off x="47558739" y="31382805"/>
          <a:ext cx="1432891" cy="844826"/>
        </a:xfrm>
        <a:prstGeom prst="wedgeRectCallout">
          <a:avLst>
            <a:gd name="adj1" fmla="val -55039"/>
            <a:gd name="adj2" fmla="val -12885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２次元プロットが見やすいように便宜的数値を入力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189297</xdr:colOff>
      <xdr:row>195</xdr:row>
      <xdr:rowOff>219808</xdr:rowOff>
    </xdr:from>
    <xdr:to>
      <xdr:col>17</xdr:col>
      <xdr:colOff>196361</xdr:colOff>
      <xdr:row>203</xdr:row>
      <xdr:rowOff>154861</xdr:rowOff>
    </xdr:to>
    <xdr:cxnSp macro="">
      <xdr:nvCxnSpPr>
        <xdr:cNvPr id="41" name="直線コネクタ 40"/>
        <xdr:cNvCxnSpPr/>
      </xdr:nvCxnSpPr>
      <xdr:spPr>
        <a:xfrm flipH="1">
          <a:off x="19292051" y="47572246"/>
          <a:ext cx="7064" cy="1834192"/>
        </a:xfrm>
        <a:prstGeom prst="line">
          <a:avLst/>
        </a:prstGeom>
        <a:ln w="952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40960</xdr:colOff>
      <xdr:row>196</xdr:row>
      <xdr:rowOff>190500</xdr:rowOff>
    </xdr:from>
    <xdr:ext cx="1086388" cy="306879"/>
    <xdr:sp macro="" textlink="">
      <xdr:nvSpPr>
        <xdr:cNvPr id="43" name="正方形/長方形 42"/>
        <xdr:cNvSpPr/>
      </xdr:nvSpPr>
      <xdr:spPr>
        <a:xfrm>
          <a:off x="18318074" y="48185614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R6</a:t>
          </a:r>
          <a:r>
            <a:rPr lang="ja-JP" altLang="en-US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7.2%</a:t>
          </a:r>
          <a:endParaRPr lang="ja-JP" altLang="en-US" sz="1000" b="0" cap="none" spc="0">
            <a:ln w="0"/>
            <a:solidFill>
              <a:srgbClr val="FFC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17</xdr:col>
      <xdr:colOff>479845</xdr:colOff>
      <xdr:row>195</xdr:row>
      <xdr:rowOff>216877</xdr:rowOff>
    </xdr:from>
    <xdr:to>
      <xdr:col>17</xdr:col>
      <xdr:colOff>483577</xdr:colOff>
      <xdr:row>203</xdr:row>
      <xdr:rowOff>139148</xdr:rowOff>
    </xdr:to>
    <xdr:cxnSp macro="">
      <xdr:nvCxnSpPr>
        <xdr:cNvPr id="44" name="直線コネクタ 43"/>
        <xdr:cNvCxnSpPr/>
      </xdr:nvCxnSpPr>
      <xdr:spPr>
        <a:xfrm flipH="1">
          <a:off x="19582599" y="47569315"/>
          <a:ext cx="3732" cy="1821410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507685</xdr:colOff>
      <xdr:row>197</xdr:row>
      <xdr:rowOff>66675</xdr:rowOff>
    </xdr:from>
    <xdr:ext cx="1086388" cy="306879"/>
    <xdr:sp macro="" textlink="">
      <xdr:nvSpPr>
        <xdr:cNvPr id="47" name="正方形/長方形 46"/>
        <xdr:cNvSpPr/>
      </xdr:nvSpPr>
      <xdr:spPr>
        <a:xfrm>
          <a:off x="19614835" y="47082075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R5</a:t>
          </a:r>
          <a:r>
            <a:rPr lang="ja-JP" altLang="en-US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9.5%</a:t>
          </a:r>
          <a:endParaRPr lang="ja-JP" altLang="en-US" sz="1000" b="0" cap="none" spc="0">
            <a:ln w="0"/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31</xdr:col>
      <xdr:colOff>160317</xdr:colOff>
      <xdr:row>195</xdr:row>
      <xdr:rowOff>43543</xdr:rowOff>
    </xdr:from>
    <xdr:to>
      <xdr:col>31</xdr:col>
      <xdr:colOff>168733</xdr:colOff>
      <xdr:row>204</xdr:row>
      <xdr:rowOff>215348</xdr:rowOff>
    </xdr:to>
    <xdr:cxnSp macro="">
      <xdr:nvCxnSpPr>
        <xdr:cNvPr id="48" name="直線コネクタ 47"/>
        <xdr:cNvCxnSpPr/>
      </xdr:nvCxnSpPr>
      <xdr:spPr>
        <a:xfrm>
          <a:off x="29012408" y="47418666"/>
          <a:ext cx="8416" cy="2309364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31</xdr:col>
      <xdr:colOff>121627</xdr:colOff>
      <xdr:row>196</xdr:row>
      <xdr:rowOff>168415</xdr:rowOff>
    </xdr:from>
    <xdr:ext cx="1086388" cy="306879"/>
    <xdr:sp macro="" textlink="">
      <xdr:nvSpPr>
        <xdr:cNvPr id="52" name="正方形/長方形 51"/>
        <xdr:cNvSpPr/>
      </xdr:nvSpPr>
      <xdr:spPr>
        <a:xfrm>
          <a:off x="28990541" y="48163529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R5</a:t>
          </a:r>
          <a:r>
            <a:rPr lang="ja-JP" altLang="en-US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9.0%</a:t>
          </a:r>
          <a:endParaRPr lang="ja-JP" altLang="en-US" sz="1000" b="0" cap="none" spc="0">
            <a:ln w="0"/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31</xdr:col>
      <xdr:colOff>27878</xdr:colOff>
      <xdr:row>195</xdr:row>
      <xdr:rowOff>37171</xdr:rowOff>
    </xdr:from>
    <xdr:to>
      <xdr:col>31</xdr:col>
      <xdr:colOff>36372</xdr:colOff>
      <xdr:row>204</xdr:row>
      <xdr:rowOff>211146</xdr:rowOff>
    </xdr:to>
    <xdr:cxnSp macro="">
      <xdr:nvCxnSpPr>
        <xdr:cNvPr id="58" name="直線コネクタ 57"/>
        <xdr:cNvCxnSpPr/>
      </xdr:nvCxnSpPr>
      <xdr:spPr>
        <a:xfrm>
          <a:off x="28914183" y="46361195"/>
          <a:ext cx="8494" cy="2306646"/>
        </a:xfrm>
        <a:prstGeom prst="line">
          <a:avLst/>
        </a:prstGeom>
        <a:ln w="952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257314</xdr:colOff>
      <xdr:row>196</xdr:row>
      <xdr:rowOff>175533</xdr:rowOff>
    </xdr:from>
    <xdr:ext cx="1086388" cy="306879"/>
    <xdr:sp macro="" textlink="">
      <xdr:nvSpPr>
        <xdr:cNvPr id="60" name="正方形/長方形 59"/>
        <xdr:cNvSpPr/>
      </xdr:nvSpPr>
      <xdr:spPr>
        <a:xfrm>
          <a:off x="27754628" y="48170647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R6</a:t>
          </a:r>
          <a:r>
            <a:rPr lang="ja-JP" altLang="en-US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4.0%</a:t>
          </a:r>
          <a:endParaRPr lang="ja-JP" altLang="en-US" sz="1000" b="0" cap="none" spc="0">
            <a:ln w="0"/>
            <a:solidFill>
              <a:srgbClr val="FFC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50</xdr:col>
      <xdr:colOff>101230</xdr:colOff>
      <xdr:row>197</xdr:row>
      <xdr:rowOff>226017</xdr:rowOff>
    </xdr:from>
    <xdr:to>
      <xdr:col>50</xdr:col>
      <xdr:colOff>103322</xdr:colOff>
      <xdr:row>206</xdr:row>
      <xdr:rowOff>171450</xdr:rowOff>
    </xdr:to>
    <xdr:cxnSp macro="">
      <xdr:nvCxnSpPr>
        <xdr:cNvPr id="63" name="直線コネクタ 62"/>
        <xdr:cNvCxnSpPr/>
      </xdr:nvCxnSpPr>
      <xdr:spPr>
        <a:xfrm flipH="1">
          <a:off x="42208188" y="48351483"/>
          <a:ext cx="2092" cy="2095823"/>
        </a:xfrm>
        <a:prstGeom prst="line">
          <a:avLst/>
        </a:prstGeom>
        <a:ln w="95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48</xdr:col>
      <xdr:colOff>449036</xdr:colOff>
      <xdr:row>200</xdr:row>
      <xdr:rowOff>68036</xdr:rowOff>
    </xdr:from>
    <xdr:ext cx="1086388" cy="306879"/>
    <xdr:sp macro="" textlink="">
      <xdr:nvSpPr>
        <xdr:cNvPr id="67" name="正方形/長方形 66"/>
        <xdr:cNvSpPr/>
      </xdr:nvSpPr>
      <xdr:spPr>
        <a:xfrm>
          <a:off x="41303959" y="48498998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R5</a:t>
          </a:r>
          <a:r>
            <a:rPr lang="ja-JP" altLang="en-US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6.0%</a:t>
          </a:r>
          <a:endParaRPr lang="ja-JP" altLang="en-US" sz="1000" b="0" cap="none" spc="0">
            <a:ln w="0"/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twoCellAnchor>
    <xdr:from>
      <xdr:col>50</xdr:col>
      <xdr:colOff>594939</xdr:colOff>
      <xdr:row>197</xdr:row>
      <xdr:rowOff>220015</xdr:rowOff>
    </xdr:from>
    <xdr:to>
      <xdr:col>50</xdr:col>
      <xdr:colOff>595648</xdr:colOff>
      <xdr:row>206</xdr:row>
      <xdr:rowOff>161071</xdr:rowOff>
    </xdr:to>
    <xdr:cxnSp macro="">
      <xdr:nvCxnSpPr>
        <xdr:cNvPr id="68" name="直線コネクタ 67"/>
        <xdr:cNvCxnSpPr/>
      </xdr:nvCxnSpPr>
      <xdr:spPr>
        <a:xfrm flipH="1">
          <a:off x="42767883" y="48319923"/>
          <a:ext cx="709" cy="2090218"/>
        </a:xfrm>
        <a:prstGeom prst="line">
          <a:avLst/>
        </a:prstGeom>
        <a:ln w="952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50</xdr:col>
      <xdr:colOff>578825</xdr:colOff>
      <xdr:row>200</xdr:row>
      <xdr:rowOff>95250</xdr:rowOff>
    </xdr:from>
    <xdr:ext cx="1086388" cy="306879"/>
    <xdr:sp macro="" textlink="">
      <xdr:nvSpPr>
        <xdr:cNvPr id="73" name="正方形/長方形 72"/>
        <xdr:cNvSpPr/>
      </xdr:nvSpPr>
      <xdr:spPr>
        <a:xfrm>
          <a:off x="42811210" y="48526212"/>
          <a:ext cx="1086388" cy="3068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R6</a:t>
          </a:r>
          <a:r>
            <a:rPr lang="ja-JP" altLang="en-US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全国平均</a:t>
          </a:r>
          <a:r>
            <a:rPr lang="en-US" altLang="ja-JP" sz="1000" b="0" cap="none" spc="0">
              <a:ln w="0"/>
              <a:solidFill>
                <a:srgbClr val="FFC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8.0%</a:t>
          </a:r>
          <a:endParaRPr lang="ja-JP" altLang="en-US" sz="1000" b="0" cap="none" spc="0">
            <a:ln w="0"/>
            <a:solidFill>
              <a:srgbClr val="FFC00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0.76257</cdr:x>
      <cdr:y>0.04129</cdr:y>
    </cdr:from>
    <cdr:to>
      <cdr:x>0.76361</cdr:x>
      <cdr:y>0.79157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6101359" y="157712"/>
          <a:ext cx="8283" cy="2865782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FFC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G229"/>
  <sheetViews>
    <sheetView tabSelected="1" zoomScale="85" zoomScaleNormal="85" workbookViewId="0">
      <selection activeCell="B18" sqref="B17:B18"/>
    </sheetView>
  </sheetViews>
  <sheetFormatPr defaultRowHeight="18.75" x14ac:dyDescent="0.4"/>
  <cols>
    <col min="2" max="2" width="56" customWidth="1"/>
    <col min="3" max="5" width="18" customWidth="1"/>
    <col min="6" max="11" width="11.625" customWidth="1"/>
    <col min="14" max="18" width="11" customWidth="1"/>
    <col min="38" max="38" width="12.375" bestFit="1" customWidth="1"/>
  </cols>
  <sheetData>
    <row r="1" spans="1:39" ht="21.75" x14ac:dyDescent="0.4">
      <c r="A1" s="57" t="s">
        <v>106</v>
      </c>
    </row>
    <row r="2" spans="1:39" x14ac:dyDescent="0.4">
      <c r="W2" s="51"/>
      <c r="X2" s="51"/>
      <c r="Y2" s="51"/>
      <c r="Z2" s="51"/>
      <c r="AA2" s="51"/>
      <c r="AB2" s="51"/>
      <c r="AC2" s="51"/>
      <c r="AD2" s="51"/>
      <c r="AF2" s="12"/>
      <c r="AG2" s="12"/>
      <c r="AH2" s="12"/>
      <c r="AI2" s="12"/>
      <c r="AJ2" s="12"/>
      <c r="AK2" s="12"/>
      <c r="AL2" s="12"/>
      <c r="AM2" s="12"/>
    </row>
    <row r="3" spans="1:39" ht="127.5" customHeight="1" x14ac:dyDescent="0.4"/>
    <row r="5" spans="1:39" x14ac:dyDescent="0.4">
      <c r="B5" t="s">
        <v>38</v>
      </c>
    </row>
    <row r="6" spans="1:39" x14ac:dyDescent="0.4">
      <c r="B6" s="2"/>
      <c r="C6" s="2" t="s">
        <v>40</v>
      </c>
    </row>
    <row r="7" spans="1:39" x14ac:dyDescent="0.4">
      <c r="B7" s="2" t="s">
        <v>23</v>
      </c>
      <c r="C7" s="13">
        <v>-3.1828571428571428E-2</v>
      </c>
    </row>
    <row r="8" spans="1:39" x14ac:dyDescent="0.4">
      <c r="B8" s="2" t="s">
        <v>24</v>
      </c>
      <c r="C8" s="13">
        <v>-1.3462811741337453E-2</v>
      </c>
    </row>
    <row r="9" spans="1:39" x14ac:dyDescent="0.4">
      <c r="B9" s="2" t="s">
        <v>37</v>
      </c>
      <c r="C9" s="13">
        <v>5.8266224538133585E-2</v>
      </c>
    </row>
    <row r="11" spans="1:39" x14ac:dyDescent="0.4">
      <c r="D11" t="s">
        <v>39</v>
      </c>
    </row>
    <row r="12" spans="1:39" x14ac:dyDescent="0.4">
      <c r="D12" t="s">
        <v>20</v>
      </c>
      <c r="P12" t="s">
        <v>21</v>
      </c>
      <c r="AA12" s="1" t="s">
        <v>35</v>
      </c>
    </row>
    <row r="13" spans="1:39" x14ac:dyDescent="0.4">
      <c r="H13" s="20" t="s">
        <v>27</v>
      </c>
      <c r="I13" s="20" t="s">
        <v>28</v>
      </c>
      <c r="J13" s="20" t="s">
        <v>29</v>
      </c>
      <c r="K13" s="20" t="s">
        <v>30</v>
      </c>
      <c r="L13" s="20" t="s">
        <v>31</v>
      </c>
      <c r="Q13" t="s">
        <v>27</v>
      </c>
      <c r="R13" t="s">
        <v>28</v>
      </c>
      <c r="S13" t="s">
        <v>29</v>
      </c>
      <c r="T13" t="s">
        <v>30</v>
      </c>
      <c r="U13" t="s">
        <v>31</v>
      </c>
      <c r="V13" t="s">
        <v>44</v>
      </c>
      <c r="W13" t="s">
        <v>45</v>
      </c>
      <c r="AA13" t="s">
        <v>27</v>
      </c>
      <c r="AB13" t="s">
        <v>28</v>
      </c>
      <c r="AC13" t="s">
        <v>29</v>
      </c>
      <c r="AD13" t="s">
        <v>30</v>
      </c>
      <c r="AE13" t="s">
        <v>31</v>
      </c>
      <c r="AF13" t="s">
        <v>44</v>
      </c>
      <c r="AG13" t="s">
        <v>45</v>
      </c>
    </row>
    <row r="14" spans="1:39" x14ac:dyDescent="0.4">
      <c r="G14" s="24" t="s">
        <v>40</v>
      </c>
      <c r="H14" s="20">
        <v>0.1</v>
      </c>
      <c r="I14" s="20">
        <v>2.2222222222222223E-2</v>
      </c>
      <c r="J14" s="20">
        <v>-2.5000000000000001E-2</v>
      </c>
      <c r="K14" s="20">
        <v>-0.01</v>
      </c>
      <c r="L14" s="20">
        <v>-4.1666666666666664E-2</v>
      </c>
      <c r="P14" s="24" t="s">
        <v>40</v>
      </c>
      <c r="Q14" s="12">
        <v>-0.5</v>
      </c>
      <c r="R14" s="12">
        <v>-0.1</v>
      </c>
      <c r="S14" s="12">
        <v>-0.4</v>
      </c>
      <c r="T14" s="12">
        <v>-0.33333333333333331</v>
      </c>
      <c r="U14" s="12">
        <v>-0.1</v>
      </c>
      <c r="V14" s="12">
        <v>0</v>
      </c>
      <c r="W14" s="12">
        <v>3.6363636363636362E-2</v>
      </c>
      <c r="X14" s="20"/>
      <c r="Y14" s="20"/>
      <c r="Z14" s="26" t="s">
        <v>40</v>
      </c>
      <c r="AA14" s="12">
        <v>3.3557046979865771E-3</v>
      </c>
      <c r="AB14" s="12">
        <v>3.678929765886288E-2</v>
      </c>
      <c r="AC14" s="12">
        <v>1.6129032258064516E-2</v>
      </c>
      <c r="AD14" s="12">
        <v>6.6666666666666666E-2</v>
      </c>
      <c r="AE14" s="12">
        <v>4.8387096774193547E-2</v>
      </c>
      <c r="AF14" s="12">
        <v>0.10367892976588629</v>
      </c>
      <c r="AG14" s="12">
        <v>0.13559322033898305</v>
      </c>
    </row>
    <row r="15" spans="1:39" x14ac:dyDescent="0.4">
      <c r="G15" s="1" t="s">
        <v>42</v>
      </c>
      <c r="H15">
        <v>110</v>
      </c>
      <c r="I15">
        <v>920</v>
      </c>
      <c r="J15">
        <v>3900</v>
      </c>
      <c r="K15">
        <v>49500</v>
      </c>
      <c r="L15">
        <v>115000</v>
      </c>
      <c r="P15" s="24" t="s">
        <v>42</v>
      </c>
      <c r="Q15">
        <v>100</v>
      </c>
      <c r="R15">
        <v>900</v>
      </c>
      <c r="S15">
        <v>3000</v>
      </c>
      <c r="T15">
        <v>40000</v>
      </c>
      <c r="U15">
        <v>90000</v>
      </c>
      <c r="V15">
        <v>190000</v>
      </c>
      <c r="W15">
        <v>570000</v>
      </c>
      <c r="Z15" s="24" t="s">
        <v>42</v>
      </c>
      <c r="AA15">
        <v>29900</v>
      </c>
      <c r="AB15">
        <v>31000</v>
      </c>
      <c r="AC15">
        <v>31500</v>
      </c>
      <c r="AD15">
        <v>32000</v>
      </c>
      <c r="AE15">
        <v>32500</v>
      </c>
      <c r="AF15">
        <v>33000</v>
      </c>
      <c r="AG15">
        <v>33500</v>
      </c>
    </row>
    <row r="36" spans="2:4" x14ac:dyDescent="0.4">
      <c r="B36" s="18"/>
    </row>
    <row r="41" spans="2:4" x14ac:dyDescent="0.4">
      <c r="B41" t="s">
        <v>46</v>
      </c>
    </row>
    <row r="42" spans="2:4" x14ac:dyDescent="0.4">
      <c r="B42" s="2"/>
      <c r="C42" s="2" t="s">
        <v>47</v>
      </c>
    </row>
    <row r="43" spans="2:4" x14ac:dyDescent="0.4">
      <c r="B43" s="2" t="s">
        <v>23</v>
      </c>
      <c r="C43" s="13">
        <v>3.4448117181930131E-2</v>
      </c>
    </row>
    <row r="44" spans="2:4" x14ac:dyDescent="0.4">
      <c r="B44" s="2" t="s">
        <v>24</v>
      </c>
      <c r="C44" s="13">
        <v>3.7258135985426613E-2</v>
      </c>
    </row>
    <row r="45" spans="2:4" x14ac:dyDescent="0.4">
      <c r="B45" s="2" t="s">
        <v>37</v>
      </c>
      <c r="C45" s="13">
        <v>1.0052910052910053E-2</v>
      </c>
    </row>
    <row r="48" spans="2:4" x14ac:dyDescent="0.4">
      <c r="D48" t="s">
        <v>50</v>
      </c>
    </row>
    <row r="49" spans="4:33" x14ac:dyDescent="0.4">
      <c r="D49" t="s">
        <v>20</v>
      </c>
      <c r="P49" t="s">
        <v>21</v>
      </c>
      <c r="AA49" s="1" t="s">
        <v>35</v>
      </c>
    </row>
    <row r="50" spans="4:33" s="22" customFormat="1" x14ac:dyDescent="0.4">
      <c r="H50" s="25" t="s">
        <v>27</v>
      </c>
      <c r="I50" s="25" t="s">
        <v>28</v>
      </c>
      <c r="J50" s="25" t="s">
        <v>29</v>
      </c>
      <c r="K50" s="25" t="s">
        <v>30</v>
      </c>
      <c r="L50" s="25" t="s">
        <v>31</v>
      </c>
      <c r="Q50" s="22" t="s">
        <v>27</v>
      </c>
      <c r="R50" s="22" t="s">
        <v>28</v>
      </c>
      <c r="S50" s="22" t="s">
        <v>29</v>
      </c>
      <c r="T50" s="22" t="s">
        <v>30</v>
      </c>
      <c r="U50" s="22" t="s">
        <v>31</v>
      </c>
      <c r="V50" s="22" t="s">
        <v>44</v>
      </c>
      <c r="W50" s="22" t="s">
        <v>45</v>
      </c>
      <c r="AA50" s="22" t="s">
        <v>27</v>
      </c>
      <c r="AB50" s="22" t="s">
        <v>28</v>
      </c>
      <c r="AC50" s="22" t="s">
        <v>29</v>
      </c>
      <c r="AD50" s="22" t="s">
        <v>30</v>
      </c>
      <c r="AE50" s="22" t="s">
        <v>31</v>
      </c>
      <c r="AF50" s="22" t="s">
        <v>44</v>
      </c>
      <c r="AG50" s="22" t="s">
        <v>45</v>
      </c>
    </row>
    <row r="51" spans="4:33" s="23" customFormat="1" x14ac:dyDescent="0.4">
      <c r="G51" s="54" t="s">
        <v>51</v>
      </c>
      <c r="H51" s="23">
        <v>5.5555555555555552E-2</v>
      </c>
      <c r="I51" s="23">
        <v>7.4999999999999997E-2</v>
      </c>
      <c r="J51" s="23">
        <v>3.4090909090909088E-2</v>
      </c>
      <c r="K51" s="23">
        <v>2.2448979591836733E-2</v>
      </c>
      <c r="L51" s="23">
        <v>0.04</v>
      </c>
      <c r="P51" s="54" t="s">
        <v>51</v>
      </c>
      <c r="Q51" s="23">
        <v>0.10526315789473684</v>
      </c>
      <c r="R51" s="23">
        <v>0.04</v>
      </c>
      <c r="S51" s="23">
        <v>3.3333333333333333E-2</v>
      </c>
      <c r="T51" s="23">
        <v>9.0909090909090912E-2</v>
      </c>
      <c r="U51" s="23">
        <v>0.05</v>
      </c>
      <c r="V51" s="23">
        <v>5.7142857142857141E-2</v>
      </c>
      <c r="W51" s="23">
        <v>2.1052631578947368E-2</v>
      </c>
      <c r="Z51" s="54" t="s">
        <v>51</v>
      </c>
      <c r="AA51" s="23">
        <v>-1.6E-2</v>
      </c>
      <c r="AB51" s="23">
        <v>-1.8867924528301886E-2</v>
      </c>
      <c r="AC51" s="23">
        <v>-2.2641509433962263E-2</v>
      </c>
      <c r="AD51" s="23">
        <v>-1.1111111111111112E-2</v>
      </c>
      <c r="AE51" s="23">
        <v>-1.4545454545454545E-2</v>
      </c>
      <c r="AF51" s="23">
        <v>0.18214285714285713</v>
      </c>
      <c r="AG51" s="23">
        <v>-3.5087719298245612E-2</v>
      </c>
    </row>
    <row r="52" spans="4:33" s="22" customFormat="1" x14ac:dyDescent="0.4">
      <c r="G52" s="24" t="s">
        <v>52</v>
      </c>
      <c r="H52" s="22">
        <v>95</v>
      </c>
      <c r="I52" s="22">
        <v>860</v>
      </c>
      <c r="J52" s="22">
        <v>4550</v>
      </c>
      <c r="K52" s="22">
        <v>50100</v>
      </c>
      <c r="L52" s="22">
        <v>104000</v>
      </c>
      <c r="P52" s="24" t="s">
        <v>52</v>
      </c>
      <c r="Q52" s="22">
        <v>210</v>
      </c>
      <c r="R52" s="22">
        <v>1300</v>
      </c>
      <c r="S52" s="22">
        <v>6200</v>
      </c>
      <c r="T52" s="22">
        <v>60000</v>
      </c>
      <c r="U52" s="22">
        <v>105000</v>
      </c>
      <c r="V52" s="22">
        <v>185000</v>
      </c>
      <c r="W52" s="22">
        <v>485000</v>
      </c>
      <c r="Z52" s="24" t="s">
        <v>52</v>
      </c>
      <c r="AA52" s="22">
        <v>24600</v>
      </c>
      <c r="AB52" s="22">
        <v>26000</v>
      </c>
      <c r="AC52" s="22">
        <v>25900</v>
      </c>
      <c r="AD52" s="22">
        <v>26700</v>
      </c>
      <c r="AE52" s="22">
        <v>27100</v>
      </c>
      <c r="AF52" s="22">
        <v>33100</v>
      </c>
      <c r="AG52" s="22">
        <v>27500</v>
      </c>
    </row>
    <row r="53" spans="4:33" s="22" customFormat="1" x14ac:dyDescent="0.4"/>
    <row r="77" spans="2:6" x14ac:dyDescent="0.4">
      <c r="B77" t="s">
        <v>53</v>
      </c>
      <c r="C77" s="41"/>
      <c r="D77" s="41"/>
      <c r="E77" s="41"/>
      <c r="F77" s="41"/>
    </row>
    <row r="78" spans="2:6" x14ac:dyDescent="0.4">
      <c r="B78" s="2"/>
      <c r="C78" s="2" t="s">
        <v>0</v>
      </c>
      <c r="D78" s="2" t="s">
        <v>1</v>
      </c>
    </row>
    <row r="79" spans="2:6" x14ac:dyDescent="0.4">
      <c r="B79" s="2" t="s">
        <v>23</v>
      </c>
      <c r="C79" s="29">
        <v>134080</v>
      </c>
      <c r="D79" s="29">
        <v>137235</v>
      </c>
    </row>
    <row r="80" spans="2:6" x14ac:dyDescent="0.4">
      <c r="B80" s="2" t="s">
        <v>24</v>
      </c>
      <c r="C80" s="29">
        <v>654850</v>
      </c>
      <c r="D80" s="29">
        <v>685120</v>
      </c>
    </row>
    <row r="81" spans="2:48" x14ac:dyDescent="0.4">
      <c r="B81" s="2" t="s">
        <v>37</v>
      </c>
      <c r="C81" s="29">
        <v>83500</v>
      </c>
      <c r="D81" s="29">
        <v>82300</v>
      </c>
      <c r="T81" t="s">
        <v>21</v>
      </c>
      <c r="AJ81" t="s">
        <v>35</v>
      </c>
    </row>
    <row r="82" spans="2:48" x14ac:dyDescent="0.4">
      <c r="B82" s="22"/>
      <c r="C82" s="41"/>
      <c r="D82" s="41"/>
    </row>
    <row r="83" spans="2:48" x14ac:dyDescent="0.4">
      <c r="B83" s="22"/>
      <c r="C83" s="41"/>
      <c r="D83" s="41"/>
    </row>
    <row r="84" spans="2:48" x14ac:dyDescent="0.4">
      <c r="B84" s="22"/>
      <c r="C84" s="41"/>
      <c r="D84" s="41"/>
      <c r="F84" t="s">
        <v>58</v>
      </c>
    </row>
    <row r="85" spans="2:48" x14ac:dyDescent="0.4">
      <c r="B85" s="22"/>
      <c r="C85" s="41"/>
      <c r="D85" s="41"/>
      <c r="F85" t="s">
        <v>20</v>
      </c>
    </row>
    <row r="86" spans="2:48" x14ac:dyDescent="0.4">
      <c r="F86" s="19" t="s">
        <v>27</v>
      </c>
      <c r="G86" s="19" t="s">
        <v>28</v>
      </c>
      <c r="H86" s="19" t="s">
        <v>29</v>
      </c>
      <c r="I86" s="19" t="s">
        <v>30</v>
      </c>
      <c r="J86" s="19" t="s">
        <v>31</v>
      </c>
      <c r="K86" s="19" t="s">
        <v>27</v>
      </c>
      <c r="L86" s="19" t="s">
        <v>28</v>
      </c>
      <c r="M86" s="19" t="s">
        <v>29</v>
      </c>
      <c r="N86" s="19" t="s">
        <v>30</v>
      </c>
      <c r="O86" s="19" t="s">
        <v>31</v>
      </c>
      <c r="R86" s="25" t="s">
        <v>27</v>
      </c>
      <c r="S86" s="25" t="s">
        <v>28</v>
      </c>
      <c r="T86" s="25" t="s">
        <v>29</v>
      </c>
      <c r="U86" s="25" t="s">
        <v>30</v>
      </c>
      <c r="V86" s="25" t="s">
        <v>31</v>
      </c>
      <c r="W86" t="s">
        <v>44</v>
      </c>
      <c r="X86" t="s">
        <v>45</v>
      </c>
      <c r="Y86" s="25" t="s">
        <v>27</v>
      </c>
      <c r="Z86" s="25" t="s">
        <v>28</v>
      </c>
      <c r="AA86" s="25" t="s">
        <v>29</v>
      </c>
      <c r="AB86" s="25" t="s">
        <v>30</v>
      </c>
      <c r="AC86" s="25" t="s">
        <v>31</v>
      </c>
      <c r="AD86" t="s">
        <v>44</v>
      </c>
      <c r="AE86" t="s">
        <v>45</v>
      </c>
      <c r="AI86" s="25" t="s">
        <v>27</v>
      </c>
      <c r="AJ86" s="25" t="s">
        <v>28</v>
      </c>
      <c r="AK86" s="25" t="s">
        <v>29</v>
      </c>
      <c r="AL86" s="25" t="s">
        <v>30</v>
      </c>
      <c r="AM86" s="25" t="s">
        <v>31</v>
      </c>
      <c r="AN86" t="s">
        <v>44</v>
      </c>
      <c r="AO86" t="s">
        <v>45</v>
      </c>
      <c r="AP86" s="25" t="s">
        <v>27</v>
      </c>
      <c r="AQ86" s="25" t="s">
        <v>28</v>
      </c>
      <c r="AR86" s="25" t="s">
        <v>29</v>
      </c>
      <c r="AS86" s="25" t="s">
        <v>30</v>
      </c>
      <c r="AT86" s="25" t="s">
        <v>31</v>
      </c>
      <c r="AU86" t="s">
        <v>44</v>
      </c>
      <c r="AV86" t="s">
        <v>45</v>
      </c>
    </row>
    <row r="87" spans="2:48" x14ac:dyDescent="0.4">
      <c r="E87" s="1" t="s">
        <v>55</v>
      </c>
      <c r="F87" s="62" t="s">
        <v>57</v>
      </c>
      <c r="G87" s="63"/>
      <c r="H87" s="63"/>
      <c r="I87" s="63"/>
      <c r="J87" s="64"/>
      <c r="K87" s="62" t="s">
        <v>1</v>
      </c>
      <c r="L87" s="63"/>
      <c r="M87" s="63"/>
      <c r="N87" s="63"/>
      <c r="O87" s="64"/>
      <c r="Q87" s="1" t="s">
        <v>55</v>
      </c>
      <c r="R87" s="59" t="s">
        <v>57</v>
      </c>
      <c r="S87" s="59"/>
      <c r="T87" s="59"/>
      <c r="U87" s="59"/>
      <c r="V87" s="59"/>
      <c r="W87" s="59"/>
      <c r="X87" s="59"/>
      <c r="Y87" s="59" t="s">
        <v>59</v>
      </c>
      <c r="Z87" s="59"/>
      <c r="AA87" s="59"/>
      <c r="AB87" s="59"/>
      <c r="AC87" s="59"/>
      <c r="AD87" s="59"/>
      <c r="AE87" s="59"/>
      <c r="AH87" s="1" t="s">
        <v>55</v>
      </c>
      <c r="AI87" s="59" t="s">
        <v>57</v>
      </c>
      <c r="AJ87" s="59"/>
      <c r="AK87" s="59"/>
      <c r="AL87" s="59"/>
      <c r="AM87" s="59"/>
      <c r="AN87" s="59"/>
      <c r="AO87" s="59"/>
      <c r="AP87" s="59" t="s">
        <v>59</v>
      </c>
      <c r="AQ87" s="59"/>
      <c r="AR87" s="59"/>
      <c r="AS87" s="59"/>
      <c r="AT87" s="59"/>
      <c r="AU87" s="59"/>
      <c r="AV87" s="59"/>
    </row>
    <row r="88" spans="2:48" x14ac:dyDescent="0.4">
      <c r="E88" s="1" t="s">
        <v>54</v>
      </c>
      <c r="F88" s="2">
        <v>80</v>
      </c>
      <c r="G88" s="2">
        <v>500</v>
      </c>
      <c r="H88" s="2">
        <v>3500</v>
      </c>
      <c r="I88" s="2">
        <v>40000</v>
      </c>
      <c r="J88" s="2">
        <v>90000</v>
      </c>
      <c r="K88" s="2">
        <v>85</v>
      </c>
      <c r="L88" s="2">
        <v>550</v>
      </c>
      <c r="M88" s="2">
        <v>3600</v>
      </c>
      <c r="N88" s="2">
        <v>41000</v>
      </c>
      <c r="O88" s="2">
        <v>92000</v>
      </c>
      <c r="Q88" s="1" t="s">
        <v>54</v>
      </c>
      <c r="R88" s="2">
        <v>100</v>
      </c>
      <c r="S88" s="2">
        <v>750</v>
      </c>
      <c r="T88" s="2">
        <v>4000</v>
      </c>
      <c r="U88" s="2">
        <v>45000</v>
      </c>
      <c r="V88" s="2">
        <v>85000</v>
      </c>
      <c r="W88" s="2">
        <v>120000</v>
      </c>
      <c r="X88" s="2">
        <v>400000</v>
      </c>
      <c r="Y88" s="2">
        <v>120</v>
      </c>
      <c r="Z88" s="2">
        <v>800</v>
      </c>
      <c r="AA88" s="2">
        <v>4200</v>
      </c>
      <c r="AB88" s="2">
        <v>50000</v>
      </c>
      <c r="AC88" s="2">
        <v>90000</v>
      </c>
      <c r="AD88" s="2">
        <v>130000</v>
      </c>
      <c r="AE88" s="2">
        <v>410000</v>
      </c>
      <c r="AH88" s="1" t="s">
        <v>54</v>
      </c>
      <c r="AI88" s="2">
        <v>10000</v>
      </c>
      <c r="AJ88" s="2">
        <v>11000</v>
      </c>
      <c r="AK88" s="2">
        <v>11500</v>
      </c>
      <c r="AL88" s="2">
        <v>12000</v>
      </c>
      <c r="AM88" s="2">
        <v>12500</v>
      </c>
      <c r="AN88" s="2">
        <v>13000</v>
      </c>
      <c r="AO88" s="2">
        <v>13500</v>
      </c>
      <c r="AP88" s="2">
        <v>10100</v>
      </c>
      <c r="AQ88" s="2">
        <v>11000</v>
      </c>
      <c r="AR88" s="2">
        <v>10900</v>
      </c>
      <c r="AS88" s="2">
        <v>11500</v>
      </c>
      <c r="AT88" s="2">
        <v>12100</v>
      </c>
      <c r="AU88" s="2">
        <v>14100</v>
      </c>
      <c r="AV88" s="2">
        <v>12600</v>
      </c>
    </row>
    <row r="89" spans="2:48" x14ac:dyDescent="0.4">
      <c r="E89" s="1" t="s">
        <v>104</v>
      </c>
      <c r="F89" s="2">
        <v>90</v>
      </c>
      <c r="G89" s="2">
        <v>800</v>
      </c>
      <c r="H89" s="2">
        <v>4400</v>
      </c>
      <c r="I89" s="2">
        <v>49000</v>
      </c>
      <c r="J89" s="2">
        <v>100000</v>
      </c>
      <c r="K89" s="15">
        <v>95</v>
      </c>
      <c r="L89" s="15">
        <v>860</v>
      </c>
      <c r="M89" s="15">
        <v>4550</v>
      </c>
      <c r="N89" s="15">
        <v>50100</v>
      </c>
      <c r="O89" s="15">
        <v>104000</v>
      </c>
      <c r="Q89" s="1" t="s">
        <v>104</v>
      </c>
      <c r="R89" s="2">
        <v>190</v>
      </c>
      <c r="S89" s="2">
        <v>1250</v>
      </c>
      <c r="T89" s="2">
        <v>6000</v>
      </c>
      <c r="U89" s="2">
        <v>55000</v>
      </c>
      <c r="V89" s="2">
        <v>100000</v>
      </c>
      <c r="W89" s="2">
        <v>175000</v>
      </c>
      <c r="X89" s="2">
        <v>475000</v>
      </c>
      <c r="Y89" s="15">
        <v>210</v>
      </c>
      <c r="Z89" s="15">
        <v>1300</v>
      </c>
      <c r="AA89" s="15">
        <v>6200</v>
      </c>
      <c r="AB89" s="15">
        <v>60000</v>
      </c>
      <c r="AC89" s="15">
        <v>105000</v>
      </c>
      <c r="AD89" s="15">
        <v>185000</v>
      </c>
      <c r="AE89" s="15">
        <v>485000</v>
      </c>
      <c r="AH89" s="1" t="s">
        <v>104</v>
      </c>
      <c r="AI89" s="2">
        <v>25000</v>
      </c>
      <c r="AJ89" s="2">
        <v>26500</v>
      </c>
      <c r="AK89" s="2">
        <v>26500</v>
      </c>
      <c r="AL89" s="2">
        <v>27000</v>
      </c>
      <c r="AM89" s="2">
        <v>27500</v>
      </c>
      <c r="AN89" s="2">
        <v>28000</v>
      </c>
      <c r="AO89" s="2">
        <v>28500</v>
      </c>
      <c r="AP89" s="15">
        <v>24600</v>
      </c>
      <c r="AQ89" s="15">
        <v>26000</v>
      </c>
      <c r="AR89" s="15">
        <v>25900</v>
      </c>
      <c r="AS89" s="15">
        <v>26700</v>
      </c>
      <c r="AT89" s="15">
        <v>27100</v>
      </c>
      <c r="AU89" s="15">
        <v>33100</v>
      </c>
      <c r="AV89" s="15">
        <v>27500</v>
      </c>
    </row>
    <row r="117" spans="2:59" x14ac:dyDescent="0.4">
      <c r="C117" t="s">
        <v>71</v>
      </c>
    </row>
    <row r="118" spans="2:59" x14ac:dyDescent="0.4">
      <c r="B118" t="s">
        <v>60</v>
      </c>
    </row>
    <row r="119" spans="2:59" x14ac:dyDescent="0.4">
      <c r="B119" s="2"/>
      <c r="C119" s="2" t="s">
        <v>87</v>
      </c>
      <c r="D119" s="2" t="s">
        <v>88</v>
      </c>
      <c r="E119" s="2" t="s">
        <v>89</v>
      </c>
      <c r="F119" s="4" t="s">
        <v>90</v>
      </c>
      <c r="G119" s="4" t="s">
        <v>91</v>
      </c>
      <c r="H119" s="4" t="s">
        <v>92</v>
      </c>
      <c r="L119" t="s">
        <v>61</v>
      </c>
    </row>
    <row r="120" spans="2:59" x14ac:dyDescent="0.4">
      <c r="B120" s="2" t="s">
        <v>23</v>
      </c>
      <c r="C120" s="13">
        <v>0.86901289778987623</v>
      </c>
      <c r="D120" s="13">
        <v>0.85984148366279256</v>
      </c>
      <c r="E120" s="13">
        <f>D120-C120</f>
        <v>-9.1714141270836658E-3</v>
      </c>
      <c r="F120" s="44">
        <v>0.8</v>
      </c>
      <c r="G120" s="44">
        <v>0.78</v>
      </c>
      <c r="H120" s="44">
        <f>G120-F120</f>
        <v>-2.0000000000000018E-2</v>
      </c>
      <c r="L120" t="s">
        <v>20</v>
      </c>
      <c r="Y120" t="s">
        <v>21</v>
      </c>
      <c r="AQ120" s="31" t="s">
        <v>35</v>
      </c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</row>
    <row r="121" spans="2:59" x14ac:dyDescent="0.4">
      <c r="B121" s="2" t="s">
        <v>24</v>
      </c>
      <c r="C121" s="13">
        <v>0.80602875289252129</v>
      </c>
      <c r="D121" s="13">
        <v>0.81299616712748157</v>
      </c>
      <c r="E121" s="13">
        <f>D121-C121</f>
        <v>6.9674142349602786E-3</v>
      </c>
      <c r="F121" s="44">
        <v>0.75</v>
      </c>
      <c r="G121" s="44">
        <v>0.77</v>
      </c>
      <c r="H121" s="44">
        <f>G121-F121</f>
        <v>2.0000000000000018E-2</v>
      </c>
      <c r="L121" s="25" t="s">
        <v>27</v>
      </c>
      <c r="M121" s="25" t="s">
        <v>28</v>
      </c>
      <c r="N121" s="25" t="s">
        <v>29</v>
      </c>
      <c r="O121" s="25" t="s">
        <v>30</v>
      </c>
      <c r="P121" s="25" t="s">
        <v>31</v>
      </c>
      <c r="Q121" s="25" t="s">
        <v>27</v>
      </c>
      <c r="R121" s="25" t="s">
        <v>28</v>
      </c>
      <c r="S121" s="25" t="s">
        <v>29</v>
      </c>
      <c r="T121" s="25" t="s">
        <v>30</v>
      </c>
      <c r="U121" s="25" t="s">
        <v>31</v>
      </c>
      <c r="V121" s="25"/>
      <c r="W121" s="25"/>
      <c r="Z121" t="s">
        <v>27</v>
      </c>
      <c r="AA121" t="s">
        <v>28</v>
      </c>
      <c r="AB121" t="s">
        <v>29</v>
      </c>
      <c r="AC121" t="s">
        <v>30</v>
      </c>
      <c r="AD121" t="s">
        <v>31</v>
      </c>
      <c r="AE121" t="s">
        <v>44</v>
      </c>
      <c r="AF121" t="s">
        <v>45</v>
      </c>
      <c r="AG121" t="s">
        <v>27</v>
      </c>
      <c r="AH121" t="s">
        <v>28</v>
      </c>
      <c r="AI121" t="s">
        <v>29</v>
      </c>
      <c r="AJ121" t="s">
        <v>30</v>
      </c>
      <c r="AK121" t="s">
        <v>31</v>
      </c>
      <c r="AL121" t="s">
        <v>44</v>
      </c>
      <c r="AM121" t="s">
        <v>45</v>
      </c>
      <c r="AR121" s="31" t="s">
        <v>27</v>
      </c>
      <c r="AS121" s="31" t="s">
        <v>28</v>
      </c>
      <c r="AT121" s="31" t="s">
        <v>29</v>
      </c>
      <c r="AU121" s="31" t="s">
        <v>30</v>
      </c>
      <c r="AV121" s="31" t="s">
        <v>31</v>
      </c>
      <c r="AW121" s="31" t="s">
        <v>44</v>
      </c>
      <c r="AX121" s="31" t="s">
        <v>45</v>
      </c>
      <c r="AY121" s="31" t="s">
        <v>27</v>
      </c>
      <c r="AZ121" s="31" t="s">
        <v>28</v>
      </c>
      <c r="BA121" s="31" t="s">
        <v>29</v>
      </c>
      <c r="BB121" s="31" t="s">
        <v>30</v>
      </c>
      <c r="BC121" s="31" t="s">
        <v>31</v>
      </c>
      <c r="BD121" s="31" t="s">
        <v>44</v>
      </c>
      <c r="BE121" s="31" t="s">
        <v>45</v>
      </c>
    </row>
    <row r="122" spans="2:59" x14ac:dyDescent="0.4">
      <c r="B122" s="2" t="s">
        <v>37</v>
      </c>
      <c r="C122" s="13">
        <v>0.4417989417989418</v>
      </c>
      <c r="D122" s="13">
        <v>0.43111576741749608</v>
      </c>
      <c r="E122" s="13">
        <f>D122-C122</f>
        <v>-1.0683174381445726E-2</v>
      </c>
      <c r="F122" s="44">
        <v>0.35</v>
      </c>
      <c r="G122" s="44">
        <v>0.4</v>
      </c>
      <c r="H122" s="44">
        <f>G122-F122</f>
        <v>5.0000000000000044E-2</v>
      </c>
      <c r="K122" s="1" t="s">
        <v>55</v>
      </c>
      <c r="L122" s="60" t="s">
        <v>57</v>
      </c>
      <c r="M122" s="60"/>
      <c r="N122" s="60"/>
      <c r="O122" s="60"/>
      <c r="P122" s="60"/>
      <c r="Q122" s="42" t="s">
        <v>1</v>
      </c>
      <c r="R122" s="42"/>
      <c r="S122" s="42"/>
      <c r="T122" s="42"/>
      <c r="U122" s="42"/>
      <c r="V122" s="43" t="s">
        <v>93</v>
      </c>
      <c r="W122" s="43" t="s">
        <v>94</v>
      </c>
      <c r="Z122" s="61" t="s">
        <v>64</v>
      </c>
      <c r="AA122" s="61"/>
      <c r="AB122" s="61"/>
      <c r="AC122" s="61"/>
      <c r="AD122" s="61"/>
      <c r="AE122" s="61"/>
      <c r="AF122" s="61"/>
      <c r="AG122" s="61" t="s">
        <v>65</v>
      </c>
      <c r="AH122" s="61"/>
      <c r="AI122" s="61"/>
      <c r="AJ122" s="61"/>
      <c r="AK122" s="61"/>
      <c r="AL122" s="61"/>
      <c r="AM122" s="61"/>
      <c r="AN122" s="45" t="s">
        <v>95</v>
      </c>
      <c r="AO122" s="46" t="s">
        <v>96</v>
      </c>
      <c r="AR122" s="58" t="s">
        <v>0</v>
      </c>
      <c r="AS122" s="58"/>
      <c r="AT122" s="58"/>
      <c r="AU122" s="58"/>
      <c r="AV122" s="58"/>
      <c r="AW122" s="58"/>
      <c r="AX122" s="58"/>
      <c r="AY122" s="58" t="s">
        <v>1</v>
      </c>
      <c r="AZ122" s="58"/>
      <c r="BA122" s="58"/>
      <c r="BB122" s="58"/>
      <c r="BC122" s="58"/>
      <c r="BD122" s="58"/>
      <c r="BE122" s="58"/>
      <c r="BF122" s="45" t="s">
        <v>95</v>
      </c>
      <c r="BG122" s="46" t="s">
        <v>96</v>
      </c>
    </row>
    <row r="123" spans="2:59" x14ac:dyDescent="0.4">
      <c r="K123" s="1" t="s">
        <v>22</v>
      </c>
      <c r="L123" s="13">
        <v>0.88888888888888884</v>
      </c>
      <c r="M123" s="13">
        <v>0.625</v>
      </c>
      <c r="N123" s="13">
        <v>0.79545454545454541</v>
      </c>
      <c r="O123" s="13">
        <v>0.81632653061224492</v>
      </c>
      <c r="P123" s="13">
        <v>0.9</v>
      </c>
      <c r="Q123" s="13">
        <v>0.89473684210526316</v>
      </c>
      <c r="R123" s="13">
        <v>0.63953488372093026</v>
      </c>
      <c r="S123" s="13">
        <v>0.79120879120879117</v>
      </c>
      <c r="T123" s="13">
        <v>0.81836327345309379</v>
      </c>
      <c r="U123" s="13">
        <v>0.88461538461538458</v>
      </c>
      <c r="V123" s="44">
        <f>F120</f>
        <v>0.8</v>
      </c>
      <c r="W123" s="44">
        <f>G120</f>
        <v>0.78</v>
      </c>
      <c r="Y123" s="1" t="s">
        <v>22</v>
      </c>
      <c r="Z123" s="13">
        <v>0.52631578947368418</v>
      </c>
      <c r="AA123" s="13">
        <v>0.6</v>
      </c>
      <c r="AB123" s="13">
        <v>0.66666666666666663</v>
      </c>
      <c r="AC123" s="13">
        <v>0.81818181818181823</v>
      </c>
      <c r="AD123" s="13">
        <v>0.85</v>
      </c>
      <c r="AE123" s="13">
        <v>0.68571428571428572</v>
      </c>
      <c r="AF123" s="13">
        <v>0.84210526315789469</v>
      </c>
      <c r="AG123" s="13">
        <v>0.5714285714285714</v>
      </c>
      <c r="AH123" s="13">
        <v>0.61538461538461542</v>
      </c>
      <c r="AI123" s="13">
        <v>0.67741935483870963</v>
      </c>
      <c r="AJ123" s="13">
        <v>0.83333333333333337</v>
      </c>
      <c r="AK123" s="13">
        <v>0.8571428571428571</v>
      </c>
      <c r="AL123" s="13">
        <v>0.70270270270270274</v>
      </c>
      <c r="AM123" s="13">
        <v>0.84536082474226804</v>
      </c>
      <c r="AN123" s="44">
        <f>F121</f>
        <v>0.75</v>
      </c>
      <c r="AO123" s="44">
        <f>G121</f>
        <v>0.77</v>
      </c>
      <c r="AQ123" s="1" t="s">
        <v>66</v>
      </c>
      <c r="AR123" s="13">
        <v>0.4</v>
      </c>
      <c r="AS123" s="13">
        <v>0.41509433962264153</v>
      </c>
      <c r="AT123" s="13">
        <v>0.43396226415094341</v>
      </c>
      <c r="AU123" s="13">
        <v>0.44444444444444442</v>
      </c>
      <c r="AV123" s="13">
        <v>0.45454545454545453</v>
      </c>
      <c r="AW123" s="13">
        <v>0.4642857142857143</v>
      </c>
      <c r="AX123" s="13">
        <v>0.47368421052631576</v>
      </c>
      <c r="AY123" s="13">
        <v>0.41056910569105692</v>
      </c>
      <c r="AZ123" s="13">
        <v>0.42307692307692307</v>
      </c>
      <c r="BA123" s="13">
        <v>0.42084942084942084</v>
      </c>
      <c r="BB123" s="13">
        <v>0.43071161048689138</v>
      </c>
      <c r="BC123" s="13">
        <v>0.44649446494464945</v>
      </c>
      <c r="BD123" s="13">
        <v>0.42598187311178248</v>
      </c>
      <c r="BE123" s="13">
        <v>0.45818181818181819</v>
      </c>
      <c r="BF123" s="44">
        <f>F122</f>
        <v>0.35</v>
      </c>
      <c r="BG123" s="44">
        <f>G122</f>
        <v>0.4</v>
      </c>
    </row>
    <row r="124" spans="2:59" x14ac:dyDescent="0.4">
      <c r="K124" s="1" t="s">
        <v>104</v>
      </c>
      <c r="L124" s="2">
        <v>90</v>
      </c>
      <c r="M124" s="2">
        <v>800</v>
      </c>
      <c r="N124" s="2">
        <v>4400</v>
      </c>
      <c r="O124" s="2">
        <v>49000</v>
      </c>
      <c r="P124" s="2">
        <v>100000</v>
      </c>
      <c r="Q124" s="15">
        <v>95</v>
      </c>
      <c r="R124" s="15">
        <v>860</v>
      </c>
      <c r="S124" s="15">
        <v>4550</v>
      </c>
      <c r="T124" s="15">
        <v>50100</v>
      </c>
      <c r="U124" s="15">
        <v>104000</v>
      </c>
      <c r="V124" s="11">
        <v>0</v>
      </c>
      <c r="W124" s="11">
        <v>0</v>
      </c>
      <c r="Y124" s="1" t="s">
        <v>104</v>
      </c>
      <c r="Z124" s="2">
        <v>190</v>
      </c>
      <c r="AA124" s="2">
        <v>1250</v>
      </c>
      <c r="AB124" s="2">
        <v>6000</v>
      </c>
      <c r="AC124" s="2">
        <v>55000</v>
      </c>
      <c r="AD124" s="2">
        <v>100000</v>
      </c>
      <c r="AE124" s="2">
        <v>175000</v>
      </c>
      <c r="AF124" s="2">
        <v>475000</v>
      </c>
      <c r="AG124" s="15">
        <v>210</v>
      </c>
      <c r="AH124" s="15">
        <v>1300</v>
      </c>
      <c r="AI124" s="15">
        <v>6200</v>
      </c>
      <c r="AJ124" s="15">
        <v>60000</v>
      </c>
      <c r="AK124" s="15">
        <v>105000</v>
      </c>
      <c r="AL124" s="15">
        <v>185000</v>
      </c>
      <c r="AM124" s="15">
        <v>485000</v>
      </c>
      <c r="AN124" s="11">
        <v>0</v>
      </c>
      <c r="AO124" s="11">
        <v>0</v>
      </c>
      <c r="AQ124" s="1" t="s">
        <v>104</v>
      </c>
      <c r="AR124" s="2">
        <v>25000</v>
      </c>
      <c r="AS124" s="2">
        <v>26500</v>
      </c>
      <c r="AT124" s="2">
        <v>26500</v>
      </c>
      <c r="AU124" s="2">
        <v>27000</v>
      </c>
      <c r="AV124" s="2">
        <v>27500</v>
      </c>
      <c r="AW124" s="2">
        <v>28000</v>
      </c>
      <c r="AX124" s="2">
        <v>28500</v>
      </c>
      <c r="AY124" s="15">
        <v>24600</v>
      </c>
      <c r="AZ124" s="15">
        <v>26000</v>
      </c>
      <c r="BA124" s="15">
        <v>25900</v>
      </c>
      <c r="BB124" s="15">
        <v>26700</v>
      </c>
      <c r="BC124" s="15">
        <v>27100</v>
      </c>
      <c r="BD124" s="15">
        <v>33100</v>
      </c>
      <c r="BE124" s="15">
        <v>27500</v>
      </c>
      <c r="BF124" s="11">
        <v>20000</v>
      </c>
      <c r="BG124" s="11">
        <v>20000</v>
      </c>
    </row>
    <row r="125" spans="2:59" x14ac:dyDescent="0.4"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</row>
    <row r="126" spans="2:59" x14ac:dyDescent="0.4"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</row>
    <row r="127" spans="2:59" x14ac:dyDescent="0.4"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</row>
    <row r="128" spans="2:59" x14ac:dyDescent="0.4"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</row>
    <row r="129" spans="39:54" x14ac:dyDescent="0.4"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</row>
    <row r="130" spans="39:54" x14ac:dyDescent="0.4"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</row>
    <row r="131" spans="39:54" x14ac:dyDescent="0.4"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</row>
    <row r="132" spans="39:54" x14ac:dyDescent="0.4"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</row>
    <row r="133" spans="39:54" x14ac:dyDescent="0.4"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</row>
    <row r="134" spans="39:54" x14ac:dyDescent="0.4"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</row>
    <row r="135" spans="39:54" x14ac:dyDescent="0.4"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</row>
    <row r="136" spans="39:54" x14ac:dyDescent="0.4"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</row>
    <row r="137" spans="39:54" x14ac:dyDescent="0.4"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</row>
    <row r="138" spans="39:54" x14ac:dyDescent="0.4"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</row>
    <row r="139" spans="39:54" x14ac:dyDescent="0.4"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</row>
    <row r="140" spans="39:54" x14ac:dyDescent="0.4"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</row>
    <row r="141" spans="39:54" x14ac:dyDescent="0.4"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</row>
    <row r="148" spans="7:30" x14ac:dyDescent="0.4">
      <c r="G148" t="s">
        <v>76</v>
      </c>
    </row>
    <row r="149" spans="7:30" x14ac:dyDescent="0.4">
      <c r="G149" t="s">
        <v>20</v>
      </c>
      <c r="M149" t="s">
        <v>21</v>
      </c>
      <c r="T149" s="1" t="s">
        <v>35</v>
      </c>
      <c r="Z149" t="s">
        <v>105</v>
      </c>
    </row>
    <row r="150" spans="7:30" x14ac:dyDescent="0.4">
      <c r="T150" s="1"/>
    </row>
    <row r="151" spans="7:30" x14ac:dyDescent="0.4">
      <c r="H151" s="61" t="s">
        <v>62</v>
      </c>
      <c r="I151" s="61"/>
      <c r="J151" s="28" t="s">
        <v>63</v>
      </c>
      <c r="K151" s="28"/>
      <c r="N151" s="61" t="s">
        <v>62</v>
      </c>
      <c r="O151" s="61"/>
      <c r="P151" s="28" t="s">
        <v>63</v>
      </c>
      <c r="Q151" s="28"/>
      <c r="R151" s="38"/>
      <c r="U151" s="61" t="s">
        <v>62</v>
      </c>
      <c r="V151" s="61"/>
      <c r="W151" s="28" t="s">
        <v>63</v>
      </c>
      <c r="X151" s="28"/>
      <c r="AA151" s="61" t="s">
        <v>62</v>
      </c>
      <c r="AB151" s="61"/>
      <c r="AC151" s="47" t="s">
        <v>63</v>
      </c>
      <c r="AD151" s="47"/>
    </row>
    <row r="152" spans="7:30" x14ac:dyDescent="0.4">
      <c r="H152" t="s">
        <v>0</v>
      </c>
      <c r="I152" t="s">
        <v>1</v>
      </c>
      <c r="J152" t="s">
        <v>0</v>
      </c>
      <c r="K152" t="s">
        <v>1</v>
      </c>
      <c r="N152" t="s">
        <v>0</v>
      </c>
      <c r="O152" t="s">
        <v>1</v>
      </c>
      <c r="P152" t="s">
        <v>0</v>
      </c>
      <c r="Q152" t="s">
        <v>1</v>
      </c>
      <c r="U152" t="s">
        <v>0</v>
      </c>
      <c r="V152" t="s">
        <v>1</v>
      </c>
      <c r="W152" t="s">
        <v>0</v>
      </c>
      <c r="X152" t="s">
        <v>1</v>
      </c>
      <c r="AA152" t="s">
        <v>0</v>
      </c>
      <c r="AB152" t="s">
        <v>1</v>
      </c>
      <c r="AC152" t="s">
        <v>0</v>
      </c>
      <c r="AD152" t="s">
        <v>1</v>
      </c>
    </row>
    <row r="153" spans="7:30" x14ac:dyDescent="0.4">
      <c r="G153" s="14" t="s">
        <v>16</v>
      </c>
      <c r="H153" s="2">
        <v>5</v>
      </c>
      <c r="I153" s="2">
        <v>5</v>
      </c>
      <c r="J153" s="2"/>
      <c r="K153" s="2"/>
      <c r="M153" s="14" t="s">
        <v>16</v>
      </c>
      <c r="N153" s="2">
        <v>7</v>
      </c>
      <c r="O153" s="2">
        <v>7</v>
      </c>
      <c r="P153" s="2"/>
      <c r="Q153" s="2"/>
      <c r="R153" s="22"/>
      <c r="T153" s="14" t="s">
        <v>16</v>
      </c>
      <c r="U153" s="2">
        <v>7</v>
      </c>
      <c r="V153" s="2">
        <v>7</v>
      </c>
      <c r="W153" s="2"/>
      <c r="X153" s="2"/>
      <c r="Z153" s="14" t="s">
        <v>16</v>
      </c>
      <c r="AA153" s="2">
        <f t="shared" ref="AA153:AB155" si="0">SUM(H153,N153,U153)</f>
        <v>19</v>
      </c>
      <c r="AB153" s="2">
        <f t="shared" si="0"/>
        <v>19</v>
      </c>
      <c r="AC153" s="2"/>
      <c r="AD153" s="2"/>
    </row>
    <row r="154" spans="7:30" x14ac:dyDescent="0.4">
      <c r="G154" s="14" t="s">
        <v>17</v>
      </c>
      <c r="H154" s="2">
        <v>4</v>
      </c>
      <c r="I154" s="2">
        <v>3</v>
      </c>
      <c r="J154" s="2"/>
      <c r="K154" s="2"/>
      <c r="M154" s="14" t="s">
        <v>17</v>
      </c>
      <c r="N154" s="2">
        <v>4</v>
      </c>
      <c r="O154" s="2">
        <v>2</v>
      </c>
      <c r="P154" s="2"/>
      <c r="Q154" s="2"/>
      <c r="R154" s="22"/>
      <c r="T154" s="14" t="s">
        <v>17</v>
      </c>
      <c r="U154" s="2">
        <v>7</v>
      </c>
      <c r="V154" s="2">
        <v>6</v>
      </c>
      <c r="W154" s="2"/>
      <c r="X154" s="2"/>
      <c r="Z154" s="14" t="s">
        <v>17</v>
      </c>
      <c r="AA154" s="2">
        <f t="shared" si="0"/>
        <v>15</v>
      </c>
      <c r="AB154" s="2">
        <f t="shared" si="0"/>
        <v>11</v>
      </c>
      <c r="AC154" s="2"/>
      <c r="AD154" s="2"/>
    </row>
    <row r="155" spans="7:30" x14ac:dyDescent="0.4">
      <c r="G155" s="14" t="s">
        <v>18</v>
      </c>
      <c r="H155" s="2">
        <v>1</v>
      </c>
      <c r="I155" s="2">
        <v>2</v>
      </c>
      <c r="J155" s="2"/>
      <c r="K155" s="2"/>
      <c r="M155" s="14" t="s">
        <v>18</v>
      </c>
      <c r="N155" s="2">
        <v>3</v>
      </c>
      <c r="O155" s="2">
        <v>5</v>
      </c>
      <c r="P155" s="2"/>
      <c r="Q155" s="2"/>
      <c r="R155" s="22"/>
      <c r="T155" s="14" t="s">
        <v>18</v>
      </c>
      <c r="U155" s="2">
        <v>0</v>
      </c>
      <c r="V155" s="2">
        <v>1</v>
      </c>
      <c r="W155" s="2"/>
      <c r="X155" s="2"/>
      <c r="Z155" s="14" t="s">
        <v>18</v>
      </c>
      <c r="AA155" s="2">
        <f t="shared" si="0"/>
        <v>4</v>
      </c>
      <c r="AB155" s="2">
        <f t="shared" si="0"/>
        <v>8</v>
      </c>
      <c r="AC155" s="2"/>
      <c r="AD155" s="2"/>
    </row>
    <row r="156" spans="7:30" x14ac:dyDescent="0.4">
      <c r="G156" s="14" t="s">
        <v>19</v>
      </c>
      <c r="H156" s="13">
        <f>H155/H153</f>
        <v>0.2</v>
      </c>
      <c r="I156" s="13">
        <f>I155/I153</f>
        <v>0.4</v>
      </c>
      <c r="J156" s="44">
        <v>0.3</v>
      </c>
      <c r="K156" s="44">
        <v>0.35</v>
      </c>
      <c r="M156" s="14" t="s">
        <v>19</v>
      </c>
      <c r="N156" s="13">
        <f>N155/N153</f>
        <v>0.42857142857142855</v>
      </c>
      <c r="O156" s="13">
        <f>O155/O153</f>
        <v>0.7142857142857143</v>
      </c>
      <c r="P156" s="44">
        <v>0.4</v>
      </c>
      <c r="Q156" s="44">
        <v>0.65</v>
      </c>
      <c r="R156" s="23"/>
      <c r="T156" s="14" t="s">
        <v>19</v>
      </c>
      <c r="U156" s="13">
        <f>U155/U153</f>
        <v>0</v>
      </c>
      <c r="V156" s="13">
        <f>V155/V153</f>
        <v>0.14285714285714285</v>
      </c>
      <c r="W156" s="44">
        <v>0.1</v>
      </c>
      <c r="X156" s="44">
        <v>0.2</v>
      </c>
      <c r="Z156" s="14" t="s">
        <v>19</v>
      </c>
      <c r="AA156" s="13">
        <f>AA155/AA153</f>
        <v>0.21052631578947367</v>
      </c>
      <c r="AB156" s="13">
        <f>AB155/AB153</f>
        <v>0.42105263157894735</v>
      </c>
      <c r="AC156" s="44">
        <v>0.15</v>
      </c>
      <c r="AD156" s="44">
        <v>0.3</v>
      </c>
    </row>
    <row r="157" spans="7:30" x14ac:dyDescent="0.4">
      <c r="G157" s="14"/>
      <c r="H157" s="23"/>
      <c r="I157" s="23"/>
      <c r="J157" s="23"/>
      <c r="K157" s="23"/>
      <c r="M157" s="14"/>
      <c r="N157" s="23"/>
      <c r="O157" s="23"/>
      <c r="P157" s="23"/>
      <c r="Q157" s="23"/>
      <c r="R157" s="23"/>
      <c r="T157" s="14"/>
      <c r="U157" s="23"/>
      <c r="V157" s="23"/>
      <c r="W157" s="23"/>
      <c r="X157" s="23"/>
    </row>
    <row r="159" spans="7:30" x14ac:dyDescent="0.4">
      <c r="G159" t="s">
        <v>77</v>
      </c>
      <c r="H159" s="22"/>
      <c r="I159" s="22"/>
      <c r="J159" s="22"/>
      <c r="K159" s="22"/>
      <c r="M159" s="24"/>
    </row>
    <row r="160" spans="7:30" x14ac:dyDescent="0.4">
      <c r="H160" s="65" t="s">
        <v>72</v>
      </c>
      <c r="I160" s="66"/>
      <c r="J160" s="67"/>
      <c r="K160" s="68" t="s">
        <v>74</v>
      </c>
      <c r="L160" s="69"/>
      <c r="M160" s="70"/>
    </row>
    <row r="161" spans="2:53" ht="30.75" customHeight="1" x14ac:dyDescent="0.4">
      <c r="H161" s="39" t="s">
        <v>62</v>
      </c>
      <c r="I161" s="39" t="s">
        <v>63</v>
      </c>
      <c r="J161" s="40" t="s">
        <v>85</v>
      </c>
      <c r="K161" s="39" t="s">
        <v>62</v>
      </c>
      <c r="L161" s="39" t="s">
        <v>63</v>
      </c>
      <c r="M161" s="40" t="s">
        <v>85</v>
      </c>
    </row>
    <row r="162" spans="2:53" x14ac:dyDescent="0.4">
      <c r="G162" s="14" t="s">
        <v>73</v>
      </c>
      <c r="H162" s="33">
        <v>0.2</v>
      </c>
      <c r="I162" s="33">
        <f>J156</f>
        <v>0.3</v>
      </c>
      <c r="J162" s="33">
        <f>H162-I162</f>
        <v>-9.9999999999999978E-2</v>
      </c>
      <c r="K162" s="33">
        <v>0.4</v>
      </c>
      <c r="L162" s="33">
        <f>K156</f>
        <v>0.35</v>
      </c>
      <c r="M162" s="33">
        <f>K162-L162</f>
        <v>5.0000000000000044E-2</v>
      </c>
    </row>
    <row r="163" spans="2:53" x14ac:dyDescent="0.4">
      <c r="G163" s="24" t="s">
        <v>24</v>
      </c>
      <c r="H163" s="33">
        <v>0.42857142857142899</v>
      </c>
      <c r="I163" s="33">
        <f>P156</f>
        <v>0.4</v>
      </c>
      <c r="J163" s="33">
        <f>H163-I163</f>
        <v>2.857142857142897E-2</v>
      </c>
      <c r="K163" s="33">
        <v>0.7142857142857143</v>
      </c>
      <c r="L163" s="33">
        <f>Q156</f>
        <v>0.65</v>
      </c>
      <c r="M163" s="33">
        <f>K163-L163</f>
        <v>6.4285714285714279E-2</v>
      </c>
    </row>
    <row r="164" spans="2:53" x14ac:dyDescent="0.4">
      <c r="G164" s="24" t="s">
        <v>37</v>
      </c>
      <c r="H164" s="33">
        <v>0</v>
      </c>
      <c r="I164" s="33">
        <f>W156</f>
        <v>0.1</v>
      </c>
      <c r="J164" s="33">
        <f>H164-I164</f>
        <v>-0.1</v>
      </c>
      <c r="K164" s="33">
        <v>0.14285714285714285</v>
      </c>
      <c r="L164" s="33">
        <f>X156</f>
        <v>0.2</v>
      </c>
      <c r="M164" s="33">
        <f>K164-L164</f>
        <v>-5.7142857142857162E-2</v>
      </c>
    </row>
    <row r="166" spans="2:53" x14ac:dyDescent="0.4">
      <c r="G166" t="s">
        <v>86</v>
      </c>
    </row>
    <row r="167" spans="2:53" x14ac:dyDescent="0.4">
      <c r="H167" t="s">
        <v>79</v>
      </c>
      <c r="N167" t="s">
        <v>83</v>
      </c>
    </row>
    <row r="168" spans="2:53" x14ac:dyDescent="0.4">
      <c r="H168" s="2" t="s">
        <v>78</v>
      </c>
      <c r="I168" s="2" t="s">
        <v>75</v>
      </c>
      <c r="N168" s="2" t="s">
        <v>78</v>
      </c>
      <c r="O168" s="2" t="s">
        <v>75</v>
      </c>
    </row>
    <row r="169" spans="2:53" x14ac:dyDescent="0.4">
      <c r="H169" s="2" t="s">
        <v>81</v>
      </c>
      <c r="I169" s="13">
        <f>J163</f>
        <v>2.857142857142897E-2</v>
      </c>
      <c r="N169" s="2" t="s">
        <v>81</v>
      </c>
      <c r="O169" s="13">
        <f>M163</f>
        <v>6.4285714285714279E-2</v>
      </c>
    </row>
    <row r="170" spans="2:53" x14ac:dyDescent="0.4">
      <c r="N170" s="15" t="s">
        <v>73</v>
      </c>
      <c r="O170" s="13">
        <f>M162</f>
        <v>5.0000000000000044E-2</v>
      </c>
    </row>
    <row r="171" spans="2:53" x14ac:dyDescent="0.4">
      <c r="B171" s="22"/>
      <c r="H171" t="s">
        <v>80</v>
      </c>
      <c r="N171" t="s">
        <v>84</v>
      </c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</row>
    <row r="172" spans="2:53" x14ac:dyDescent="0.4">
      <c r="B172" s="22"/>
      <c r="H172" s="2" t="s">
        <v>78</v>
      </c>
      <c r="I172" s="2" t="s">
        <v>75</v>
      </c>
      <c r="N172" s="2" t="s">
        <v>78</v>
      </c>
      <c r="O172" s="2" t="s">
        <v>75</v>
      </c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</row>
    <row r="173" spans="2:53" x14ac:dyDescent="0.4">
      <c r="B173" s="22"/>
      <c r="H173" s="2" t="s">
        <v>82</v>
      </c>
      <c r="I173" s="13">
        <f>J164</f>
        <v>-0.1</v>
      </c>
      <c r="N173" s="2" t="s">
        <v>82</v>
      </c>
      <c r="O173" s="13">
        <f>M164</f>
        <v>-5.7142857142857162E-2</v>
      </c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</row>
    <row r="174" spans="2:53" x14ac:dyDescent="0.4">
      <c r="B174" s="22"/>
      <c r="H174" s="15" t="s">
        <v>73</v>
      </c>
      <c r="I174" s="13">
        <f>J162</f>
        <v>-9.9999999999999978E-2</v>
      </c>
      <c r="N174" s="22"/>
      <c r="O174" s="23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</row>
    <row r="175" spans="2:53" x14ac:dyDescent="0.4">
      <c r="B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</row>
    <row r="176" spans="2:53" x14ac:dyDescent="0.4">
      <c r="B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</row>
    <row r="177" spans="2:59" x14ac:dyDescent="0.4">
      <c r="B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</row>
    <row r="185" spans="2:59" x14ac:dyDescent="0.4">
      <c r="B185" t="s">
        <v>68</v>
      </c>
      <c r="C185" t="s">
        <v>69</v>
      </c>
    </row>
    <row r="186" spans="2:59" x14ac:dyDescent="0.4">
      <c r="B186" s="2"/>
      <c r="C186" s="2" t="s">
        <v>97</v>
      </c>
      <c r="D186" s="2" t="s">
        <v>98</v>
      </c>
      <c r="E186" s="2" t="s">
        <v>99</v>
      </c>
      <c r="F186" s="4" t="s">
        <v>100</v>
      </c>
      <c r="G186" s="4" t="s">
        <v>101</v>
      </c>
      <c r="H186" s="4" t="s">
        <v>102</v>
      </c>
      <c r="I186" s="48"/>
      <c r="L186" t="s">
        <v>70</v>
      </c>
    </row>
    <row r="187" spans="2:59" x14ac:dyDescent="0.4">
      <c r="B187" s="2" t="s">
        <v>23</v>
      </c>
      <c r="C187" s="13">
        <v>0.118342857142857</v>
      </c>
      <c r="D187" s="13">
        <v>5.7988549843593223E-2</v>
      </c>
      <c r="E187" s="13">
        <f>D187-C187</f>
        <v>-6.0354307299263776E-2</v>
      </c>
      <c r="F187" s="44">
        <v>9.5000000000000001E-2</v>
      </c>
      <c r="G187" s="44">
        <v>7.1999999999999995E-2</v>
      </c>
      <c r="H187" s="44">
        <f>G187-F187</f>
        <v>-2.3000000000000007E-2</v>
      </c>
      <c r="I187" s="23"/>
      <c r="L187" t="s">
        <v>20</v>
      </c>
      <c r="AA187" t="s">
        <v>21</v>
      </c>
      <c r="AQ187" s="31" t="s">
        <v>35</v>
      </c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</row>
    <row r="188" spans="2:59" x14ac:dyDescent="0.4">
      <c r="B188" s="2" t="s">
        <v>24</v>
      </c>
      <c r="C188" s="13">
        <v>0.10346501875965571</v>
      </c>
      <c r="D188" s="13">
        <v>5.7371364653243849E-2</v>
      </c>
      <c r="E188" s="13">
        <f>D188-C188</f>
        <v>-4.6093654106411856E-2</v>
      </c>
      <c r="F188" s="44">
        <v>0.09</v>
      </c>
      <c r="G188" s="44">
        <v>0.04</v>
      </c>
      <c r="H188" s="44">
        <f>G188-F188</f>
        <v>-4.9999999999999996E-2</v>
      </c>
      <c r="I188" s="23"/>
      <c r="L188" s="25" t="s">
        <v>27</v>
      </c>
      <c r="M188" s="25" t="s">
        <v>28</v>
      </c>
      <c r="N188" s="25" t="s">
        <v>29</v>
      </c>
      <c r="O188" s="25" t="s">
        <v>30</v>
      </c>
      <c r="P188" s="25" t="s">
        <v>31</v>
      </c>
      <c r="Q188" s="25" t="s">
        <v>27</v>
      </c>
      <c r="R188" s="25" t="s">
        <v>28</v>
      </c>
      <c r="S188" s="25" t="s">
        <v>29</v>
      </c>
      <c r="T188" s="25" t="s">
        <v>30</v>
      </c>
      <c r="U188" s="25" t="s">
        <v>31</v>
      </c>
      <c r="V188" s="25"/>
      <c r="W188" s="25"/>
      <c r="Z188" t="s">
        <v>27</v>
      </c>
      <c r="AA188" t="s">
        <v>28</v>
      </c>
      <c r="AB188" t="s">
        <v>29</v>
      </c>
      <c r="AC188" t="s">
        <v>30</v>
      </c>
      <c r="AD188" t="s">
        <v>31</v>
      </c>
      <c r="AE188" t="s">
        <v>44</v>
      </c>
      <c r="AF188" t="s">
        <v>45</v>
      </c>
      <c r="AG188" t="s">
        <v>27</v>
      </c>
      <c r="AH188" t="s">
        <v>28</v>
      </c>
      <c r="AI188" t="s">
        <v>29</v>
      </c>
      <c r="AJ188" t="s">
        <v>30</v>
      </c>
      <c r="AK188" t="s">
        <v>31</v>
      </c>
      <c r="AL188" t="s">
        <v>44</v>
      </c>
      <c r="AM188" t="s">
        <v>45</v>
      </c>
      <c r="AR188" s="31" t="s">
        <v>27</v>
      </c>
      <c r="AS188" s="31" t="s">
        <v>28</v>
      </c>
      <c r="AT188" s="31" t="s">
        <v>29</v>
      </c>
      <c r="AU188" s="31" t="s">
        <v>30</v>
      </c>
      <c r="AV188" s="31" t="s">
        <v>31</v>
      </c>
      <c r="AW188" s="31" t="s">
        <v>44</v>
      </c>
      <c r="AX188" s="31" t="s">
        <v>45</v>
      </c>
      <c r="AY188" s="31" t="s">
        <v>27</v>
      </c>
      <c r="AZ188" s="31" t="s">
        <v>28</v>
      </c>
      <c r="BA188" s="31" t="s">
        <v>29</v>
      </c>
      <c r="BB188" s="31" t="s">
        <v>30</v>
      </c>
      <c r="BC188" s="31" t="s">
        <v>31</v>
      </c>
      <c r="BD188" s="31" t="s">
        <v>44</v>
      </c>
      <c r="BE188" s="31" t="s">
        <v>45</v>
      </c>
    </row>
    <row r="189" spans="2:59" x14ac:dyDescent="0.4">
      <c r="B189" s="2" t="s">
        <v>37</v>
      </c>
      <c r="C189" s="13">
        <v>0.10468972051160587</v>
      </c>
      <c r="D189" s="13">
        <v>0.14547896150402864</v>
      </c>
      <c r="E189" s="13">
        <f>D189-C189</f>
        <v>4.0789240992422773E-2</v>
      </c>
      <c r="F189" s="44">
        <v>0.06</v>
      </c>
      <c r="G189" s="44">
        <v>0.08</v>
      </c>
      <c r="H189" s="44">
        <f>G189-F189</f>
        <v>2.0000000000000004E-2</v>
      </c>
      <c r="I189" s="23"/>
      <c r="K189" s="1" t="s">
        <v>55</v>
      </c>
      <c r="L189" s="60" t="s">
        <v>57</v>
      </c>
      <c r="M189" s="60"/>
      <c r="N189" s="60"/>
      <c r="O189" s="60"/>
      <c r="P189" s="60"/>
      <c r="Q189" s="42" t="s">
        <v>1</v>
      </c>
      <c r="R189" s="42"/>
      <c r="S189" s="42"/>
      <c r="T189" s="42"/>
      <c r="U189" s="42"/>
      <c r="V189" s="45" t="s">
        <v>95</v>
      </c>
      <c r="W189" s="45" t="s">
        <v>103</v>
      </c>
      <c r="Z189" s="61" t="s">
        <v>0</v>
      </c>
      <c r="AA189" s="61"/>
      <c r="AB189" s="61"/>
      <c r="AC189" s="61"/>
      <c r="AD189" s="61"/>
      <c r="AE189" s="61"/>
      <c r="AF189" s="61"/>
      <c r="AG189" s="61" t="s">
        <v>1</v>
      </c>
      <c r="AH189" s="61"/>
      <c r="AI189" s="61"/>
      <c r="AJ189" s="61"/>
      <c r="AK189" s="61"/>
      <c r="AL189" s="61"/>
      <c r="AM189" s="61"/>
      <c r="AN189" s="45" t="s">
        <v>95</v>
      </c>
      <c r="AO189" s="45" t="s">
        <v>103</v>
      </c>
      <c r="AR189" s="58" t="s">
        <v>0</v>
      </c>
      <c r="AS189" s="58"/>
      <c r="AT189" s="58"/>
      <c r="AU189" s="58"/>
      <c r="AV189" s="58"/>
      <c r="AW189" s="58"/>
      <c r="AX189" s="58"/>
      <c r="AY189" s="58" t="s">
        <v>1</v>
      </c>
      <c r="AZ189" s="58"/>
      <c r="BA189" s="58"/>
      <c r="BB189" s="58"/>
      <c r="BC189" s="58"/>
      <c r="BD189" s="58"/>
      <c r="BE189" s="58"/>
      <c r="BF189" s="45" t="s">
        <v>95</v>
      </c>
      <c r="BG189" s="45" t="s">
        <v>103</v>
      </c>
    </row>
    <row r="190" spans="2:59" x14ac:dyDescent="0.4">
      <c r="K190" s="1" t="s">
        <v>67</v>
      </c>
      <c r="L190" s="13">
        <v>0.1</v>
      </c>
      <c r="M190" s="13">
        <v>0.1111111111111111</v>
      </c>
      <c r="N190" s="13">
        <v>-0.1</v>
      </c>
      <c r="O190" s="13">
        <v>0.02</v>
      </c>
      <c r="P190" s="13">
        <v>0.16666666666666666</v>
      </c>
      <c r="Q190" s="13">
        <v>0.13636363636363635</v>
      </c>
      <c r="R190" s="13">
        <v>6.5217391304347824E-2</v>
      </c>
      <c r="S190" s="13">
        <v>-0.16666666666666666</v>
      </c>
      <c r="T190" s="13">
        <v>-1.2121212121212121E-2</v>
      </c>
      <c r="U190" s="13">
        <v>9.5652173913043481E-2</v>
      </c>
      <c r="V190" s="44">
        <f>F187</f>
        <v>9.5000000000000001E-2</v>
      </c>
      <c r="W190" s="44">
        <f>G187</f>
        <v>7.1999999999999995E-2</v>
      </c>
      <c r="Y190" s="1" t="s">
        <v>67</v>
      </c>
      <c r="Z190" s="13">
        <v>0.05</v>
      </c>
      <c r="AA190" s="13">
        <v>-0.25</v>
      </c>
      <c r="AB190" s="13">
        <v>-0.2</v>
      </c>
      <c r="AC190" s="13">
        <v>8.3333333333333329E-2</v>
      </c>
      <c r="AD190" s="13">
        <v>0</v>
      </c>
      <c r="AE190" s="13">
        <v>7.8947368421052627E-2</v>
      </c>
      <c r="AF190" s="13">
        <v>0.13636363636363635</v>
      </c>
      <c r="AG190" s="13">
        <v>-1.1000000000000001</v>
      </c>
      <c r="AH190" s="13">
        <v>-0.44444444444444442</v>
      </c>
      <c r="AI190" s="13">
        <v>-1.0666666666666667</v>
      </c>
      <c r="AJ190" s="13">
        <v>-0.5</v>
      </c>
      <c r="AK190" s="13">
        <v>-0.16666666666666666</v>
      </c>
      <c r="AL190" s="13">
        <v>2.6315789473684209E-2</v>
      </c>
      <c r="AM190" s="13">
        <v>0.14912280701754385</v>
      </c>
      <c r="AN190" s="44">
        <f>F188</f>
        <v>0.09</v>
      </c>
      <c r="AO190" s="44">
        <f>G188</f>
        <v>0.04</v>
      </c>
      <c r="AQ190" s="1" t="s">
        <v>67</v>
      </c>
      <c r="AR190" s="13">
        <v>0.16107382550335569</v>
      </c>
      <c r="AS190" s="13">
        <v>0.11371237458193979</v>
      </c>
      <c r="AT190" s="13">
        <v>0.14516129032258066</v>
      </c>
      <c r="AU190" s="13">
        <v>0.1</v>
      </c>
      <c r="AV190" s="13">
        <v>0.11290322580645161</v>
      </c>
      <c r="AW190" s="13">
        <v>6.354515050167224E-2</v>
      </c>
      <c r="AX190" s="13">
        <v>3.3898305084745763E-2</v>
      </c>
      <c r="AY190" s="13">
        <v>0.17725752508361203</v>
      </c>
      <c r="AZ190" s="13">
        <v>0.16129032258064516</v>
      </c>
      <c r="BA190" s="13">
        <v>0.17777777777777778</v>
      </c>
      <c r="BB190" s="13">
        <v>0.16562499999999999</v>
      </c>
      <c r="BC190" s="13">
        <v>0.16615384615384615</v>
      </c>
      <c r="BD190" s="13">
        <v>-3.0303030303030303E-3</v>
      </c>
      <c r="BE190" s="13">
        <v>0.17910447761194029</v>
      </c>
      <c r="BF190" s="44">
        <f>F189</f>
        <v>0.06</v>
      </c>
      <c r="BG190" s="44">
        <f>G189</f>
        <v>0.08</v>
      </c>
    </row>
    <row r="191" spans="2:59" x14ac:dyDescent="0.4">
      <c r="K191" s="1" t="s">
        <v>56</v>
      </c>
      <c r="L191" s="2">
        <v>100</v>
      </c>
      <c r="M191" s="2">
        <v>900</v>
      </c>
      <c r="N191" s="2">
        <v>4000</v>
      </c>
      <c r="O191" s="2">
        <v>50000</v>
      </c>
      <c r="P191" s="2">
        <v>120000</v>
      </c>
      <c r="Q191" s="15">
        <v>110</v>
      </c>
      <c r="R191" s="15">
        <v>920</v>
      </c>
      <c r="S191" s="15">
        <v>3900</v>
      </c>
      <c r="T191" s="15">
        <v>49500</v>
      </c>
      <c r="U191" s="15">
        <v>115000</v>
      </c>
      <c r="V191" s="11">
        <v>0</v>
      </c>
      <c r="W191" s="11">
        <v>0</v>
      </c>
      <c r="Y191" s="1" t="s">
        <v>56</v>
      </c>
      <c r="Z191" s="2">
        <v>200</v>
      </c>
      <c r="AA191" s="2">
        <v>1000</v>
      </c>
      <c r="AB191" s="2">
        <v>5000</v>
      </c>
      <c r="AC191" s="2">
        <v>60000</v>
      </c>
      <c r="AD191" s="2">
        <v>100000</v>
      </c>
      <c r="AE191" s="2">
        <v>190000</v>
      </c>
      <c r="AF191" s="15">
        <v>550000</v>
      </c>
      <c r="AG191" s="15">
        <v>100</v>
      </c>
      <c r="AH191" s="15">
        <v>900</v>
      </c>
      <c r="AI191" s="15">
        <v>3000</v>
      </c>
      <c r="AJ191" s="15">
        <v>40000</v>
      </c>
      <c r="AK191" s="15">
        <v>90000</v>
      </c>
      <c r="AL191" s="15">
        <v>190000</v>
      </c>
      <c r="AM191" s="15">
        <v>570000</v>
      </c>
      <c r="AN191" s="11">
        <v>0</v>
      </c>
      <c r="AO191" s="11">
        <v>0</v>
      </c>
      <c r="AP191" s="31"/>
      <c r="AQ191" s="56" t="s">
        <v>56</v>
      </c>
      <c r="AR191" s="15">
        <v>29800</v>
      </c>
      <c r="AS191" s="15">
        <v>29900</v>
      </c>
      <c r="AT191" s="15">
        <v>31000</v>
      </c>
      <c r="AU191" s="15">
        <v>30000</v>
      </c>
      <c r="AV191" s="15">
        <v>31000</v>
      </c>
      <c r="AW191" s="15">
        <v>29900</v>
      </c>
      <c r="AX191" s="15">
        <v>29500</v>
      </c>
      <c r="AY191" s="15">
        <v>29900</v>
      </c>
      <c r="AZ191" s="15">
        <v>31000</v>
      </c>
      <c r="BA191" s="15">
        <v>31500</v>
      </c>
      <c r="BB191" s="15">
        <v>32000</v>
      </c>
      <c r="BC191" s="15">
        <v>32500</v>
      </c>
      <c r="BD191" s="15">
        <v>33000</v>
      </c>
      <c r="BE191" s="15">
        <v>33500</v>
      </c>
      <c r="BF191" s="11">
        <f>AX191</f>
        <v>29500</v>
      </c>
      <c r="BG191" s="11">
        <f>AX191</f>
        <v>29500</v>
      </c>
    </row>
    <row r="211" spans="2:53" x14ac:dyDescent="0.4">
      <c r="B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</row>
    <row r="212" spans="2:53" x14ac:dyDescent="0.4">
      <c r="B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</row>
    <row r="213" spans="2:53" x14ac:dyDescent="0.4">
      <c r="B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</row>
    <row r="214" spans="2:53" x14ac:dyDescent="0.4">
      <c r="B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</row>
    <row r="215" spans="2:53" x14ac:dyDescent="0.4">
      <c r="B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</row>
    <row r="216" spans="2:53" x14ac:dyDescent="0.4">
      <c r="B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</row>
    <row r="217" spans="2:53" x14ac:dyDescent="0.4">
      <c r="B217" s="22"/>
      <c r="I217" s="14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</row>
    <row r="218" spans="2:53" x14ac:dyDescent="0.4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</row>
    <row r="219" spans="2:53" x14ac:dyDescent="0.4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</row>
    <row r="220" spans="2:53" x14ac:dyDescent="0.4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</row>
    <row r="221" spans="2:53" x14ac:dyDescent="0.4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</row>
    <row r="222" spans="2:53" s="22" customFormat="1" x14ac:dyDescent="0.4"/>
    <row r="223" spans="2:53" s="22" customFormat="1" x14ac:dyDescent="0.4"/>
    <row r="224" spans="2:53" s="22" customFormat="1" x14ac:dyDescent="0.4"/>
    <row r="225" spans="22:22" s="22" customFormat="1" x14ac:dyDescent="0.4"/>
    <row r="226" spans="22:22" s="22" customFormat="1" x14ac:dyDescent="0.4"/>
    <row r="227" spans="22:22" s="22" customFormat="1" x14ac:dyDescent="0.4">
      <c r="V227" s="37"/>
    </row>
    <row r="228" spans="22:22" s="22" customFormat="1" x14ac:dyDescent="0.4"/>
    <row r="229" spans="22:22" s="22" customFormat="1" x14ac:dyDescent="0.4"/>
  </sheetData>
  <mergeCells count="22">
    <mergeCell ref="H160:J160"/>
    <mergeCell ref="K160:M160"/>
    <mergeCell ref="AY189:BE189"/>
    <mergeCell ref="L189:P189"/>
    <mergeCell ref="Z189:AF189"/>
    <mergeCell ref="AG189:AM189"/>
    <mergeCell ref="AR189:AX189"/>
    <mergeCell ref="AY122:BE122"/>
    <mergeCell ref="AI87:AO87"/>
    <mergeCell ref="AP87:AV87"/>
    <mergeCell ref="L122:P122"/>
    <mergeCell ref="H151:I151"/>
    <mergeCell ref="N151:O151"/>
    <mergeCell ref="U151:V151"/>
    <mergeCell ref="Z122:AF122"/>
    <mergeCell ref="AG122:AM122"/>
    <mergeCell ref="AR122:AX122"/>
    <mergeCell ref="R87:X87"/>
    <mergeCell ref="Y87:AE87"/>
    <mergeCell ref="F87:J87"/>
    <mergeCell ref="K87:O87"/>
    <mergeCell ref="AA151:AB151"/>
  </mergeCells>
  <phoneticPr fontId="1"/>
  <pageMargins left="0.7" right="0.7" top="0.75" bottom="0.75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AP56"/>
  <sheetViews>
    <sheetView zoomScale="85" zoomScaleNormal="85" workbookViewId="0">
      <pane xSplit="3" topLeftCell="D1" activePane="topRight" state="frozen"/>
      <selection activeCell="A16" sqref="A16"/>
      <selection pane="topRight" sqref="A1:XFD1048576"/>
    </sheetView>
  </sheetViews>
  <sheetFormatPr defaultRowHeight="18.75" x14ac:dyDescent="0.4"/>
  <cols>
    <col min="1" max="1" width="18.125" customWidth="1"/>
    <col min="3" max="3" width="21.375" bestFit="1" customWidth="1"/>
    <col min="4" max="10" width="10.875" customWidth="1"/>
    <col min="11" max="11" width="13.625" customWidth="1"/>
    <col min="14" max="20" width="10.875" customWidth="1"/>
    <col min="21" max="21" width="13.875" customWidth="1"/>
    <col min="23" max="29" width="10.875" style="51" customWidth="1"/>
    <col min="30" max="30" width="13.875" style="51" customWidth="1"/>
    <col min="32" max="38" width="10.875" style="12" customWidth="1"/>
    <col min="39" max="39" width="13.875" style="12" customWidth="1"/>
  </cols>
  <sheetData>
    <row r="5" spans="1:42" x14ac:dyDescent="0.4">
      <c r="A5" t="s">
        <v>20</v>
      </c>
      <c r="D5" s="65" t="s">
        <v>0</v>
      </c>
      <c r="E5" s="66"/>
      <c r="F5" s="66"/>
      <c r="G5" s="66"/>
      <c r="H5" s="66"/>
      <c r="I5" s="66"/>
      <c r="J5" s="66"/>
      <c r="K5" s="67"/>
      <c r="N5" s="71" t="s">
        <v>1</v>
      </c>
      <c r="O5" s="72"/>
      <c r="P5" s="72"/>
      <c r="Q5" s="72"/>
      <c r="R5" s="72"/>
      <c r="S5" s="72"/>
      <c r="T5" s="72"/>
      <c r="U5" s="73"/>
      <c r="W5" s="74" t="s">
        <v>25</v>
      </c>
      <c r="X5" s="75"/>
      <c r="Y5" s="75"/>
      <c r="Z5" s="75"/>
      <c r="AA5" s="75"/>
      <c r="AB5" s="75"/>
      <c r="AC5" s="75"/>
      <c r="AD5" s="76"/>
      <c r="AF5" s="77" t="s">
        <v>26</v>
      </c>
      <c r="AG5" s="78"/>
      <c r="AH5" s="78"/>
      <c r="AI5" s="78"/>
      <c r="AJ5" s="78"/>
      <c r="AK5" s="78"/>
      <c r="AL5" s="78"/>
      <c r="AM5" s="79"/>
    </row>
    <row r="6" spans="1:42" x14ac:dyDescent="0.4">
      <c r="A6" t="s">
        <v>43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13</v>
      </c>
      <c r="N6" s="4" t="s">
        <v>2</v>
      </c>
      <c r="O6" s="4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13</v>
      </c>
      <c r="W6" s="49" t="s">
        <v>2</v>
      </c>
      <c r="X6" s="49" t="s">
        <v>3</v>
      </c>
      <c r="Y6" s="49" t="s">
        <v>4</v>
      </c>
      <c r="Z6" s="49" t="s">
        <v>5</v>
      </c>
      <c r="AA6" s="49" t="s">
        <v>6</v>
      </c>
      <c r="AB6" s="49" t="s">
        <v>7</v>
      </c>
      <c r="AC6" s="49" t="s">
        <v>8</v>
      </c>
      <c r="AD6" s="49" t="s">
        <v>13</v>
      </c>
      <c r="AF6" s="21" t="s">
        <v>2</v>
      </c>
      <c r="AG6" s="21" t="s">
        <v>3</v>
      </c>
      <c r="AH6" s="21" t="s">
        <v>4</v>
      </c>
      <c r="AI6" s="21" t="s">
        <v>5</v>
      </c>
      <c r="AJ6" s="21" t="s">
        <v>6</v>
      </c>
      <c r="AK6" s="21" t="s">
        <v>7</v>
      </c>
      <c r="AL6" s="21" t="s">
        <v>8</v>
      </c>
      <c r="AM6" s="21" t="s">
        <v>13</v>
      </c>
      <c r="AO6" s="11" t="s">
        <v>15</v>
      </c>
      <c r="AP6" s="11" t="s">
        <v>14</v>
      </c>
    </row>
    <row r="7" spans="1:42" x14ac:dyDescent="0.4">
      <c r="A7" t="s">
        <v>32</v>
      </c>
      <c r="C7" s="1" t="s">
        <v>41</v>
      </c>
      <c r="D7" s="2">
        <v>100</v>
      </c>
      <c r="E7" s="2">
        <v>900</v>
      </c>
      <c r="F7" s="2">
        <v>4000</v>
      </c>
      <c r="G7" s="2">
        <v>50000</v>
      </c>
      <c r="H7" s="2">
        <v>120000</v>
      </c>
      <c r="I7" s="5">
        <v>100</v>
      </c>
      <c r="J7" s="6" t="s">
        <v>12</v>
      </c>
      <c r="K7" s="2">
        <f>SUM(D7:H7)</f>
        <v>175000</v>
      </c>
      <c r="M7" s="1" t="s">
        <v>41</v>
      </c>
      <c r="N7" s="2">
        <v>110</v>
      </c>
      <c r="O7" s="2">
        <v>920</v>
      </c>
      <c r="P7" s="2">
        <v>3900</v>
      </c>
      <c r="Q7" s="2">
        <v>49500</v>
      </c>
      <c r="R7" s="2">
        <v>115000</v>
      </c>
      <c r="S7" s="6" t="s">
        <v>12</v>
      </c>
      <c r="T7" s="5">
        <v>100</v>
      </c>
      <c r="U7" s="2">
        <f>SUM(N7:R7)</f>
        <v>169430</v>
      </c>
      <c r="W7" s="7">
        <f>N7-D7</f>
        <v>10</v>
      </c>
      <c r="X7" s="7">
        <f t="shared" ref="X7:X12" si="0">O7-E7</f>
        <v>20</v>
      </c>
      <c r="Y7" s="7">
        <f t="shared" ref="Y7:Y12" si="1">P7-F7</f>
        <v>-100</v>
      </c>
      <c r="Z7" s="7">
        <f t="shared" ref="Z7:Z12" si="2">Q7-G7</f>
        <v>-500</v>
      </c>
      <c r="AA7" s="7">
        <f>R7-H7</f>
        <v>-5000</v>
      </c>
      <c r="AB7" s="9"/>
      <c r="AC7" s="8"/>
      <c r="AD7" s="7">
        <f t="shared" ref="AD7:AD12" si="3">SUM(W7:AA7)</f>
        <v>-5570</v>
      </c>
      <c r="AF7" s="13">
        <f>W7/D7</f>
        <v>0.1</v>
      </c>
      <c r="AG7" s="13">
        <f t="shared" ref="AG7:AG11" si="4">X7/E7</f>
        <v>2.2222222222222223E-2</v>
      </c>
      <c r="AH7" s="13">
        <f t="shared" ref="AH7:AH11" si="5">Y7/F7</f>
        <v>-2.5000000000000001E-2</v>
      </c>
      <c r="AI7" s="13">
        <f t="shared" ref="AI7:AI11" si="6">Z7/G7</f>
        <v>-0.01</v>
      </c>
      <c r="AJ7" s="13">
        <f t="shared" ref="AJ7:AJ11" si="7">AA7/H7</f>
        <v>-4.1666666666666664E-2</v>
      </c>
      <c r="AK7" s="52"/>
      <c r="AL7" s="53"/>
      <c r="AM7" s="13">
        <f t="shared" ref="AM7:AM12" si="8">SUM(AF7:AJ7)</f>
        <v>4.5555555555555578E-2</v>
      </c>
      <c r="AO7" s="7">
        <f>U7-K7</f>
        <v>-5570</v>
      </c>
      <c r="AP7" s="13">
        <f>AO7/K7</f>
        <v>-3.1828571428571428E-2</v>
      </c>
    </row>
    <row r="8" spans="1:42" x14ac:dyDescent="0.4">
      <c r="A8" t="s">
        <v>33</v>
      </c>
      <c r="C8" s="1" t="s">
        <v>9</v>
      </c>
      <c r="D8" s="2">
        <v>80</v>
      </c>
      <c r="E8" s="2">
        <v>500</v>
      </c>
      <c r="F8" s="2">
        <v>3500</v>
      </c>
      <c r="G8" s="2">
        <v>40000</v>
      </c>
      <c r="H8" s="2">
        <v>90000</v>
      </c>
      <c r="I8" s="5">
        <v>80</v>
      </c>
      <c r="J8" s="6" t="s">
        <v>12</v>
      </c>
      <c r="K8" s="2">
        <f>SUM(D8:H8)</f>
        <v>134080</v>
      </c>
      <c r="M8" s="1" t="s">
        <v>9</v>
      </c>
      <c r="N8" s="2">
        <v>85</v>
      </c>
      <c r="O8" s="2">
        <v>550</v>
      </c>
      <c r="P8" s="2">
        <v>3600</v>
      </c>
      <c r="Q8" s="2">
        <v>41000</v>
      </c>
      <c r="R8" s="2">
        <v>92000</v>
      </c>
      <c r="S8" s="6" t="s">
        <v>12</v>
      </c>
      <c r="T8" s="5">
        <v>80</v>
      </c>
      <c r="U8" s="2">
        <f>SUM(N8:R8)</f>
        <v>137235</v>
      </c>
      <c r="W8" s="7">
        <f t="shared" ref="W8:W12" si="9">N8-D8</f>
        <v>5</v>
      </c>
      <c r="X8" s="7">
        <f t="shared" si="0"/>
        <v>50</v>
      </c>
      <c r="Y8" s="7">
        <f t="shared" si="1"/>
        <v>100</v>
      </c>
      <c r="Z8" s="7">
        <f t="shared" si="2"/>
        <v>1000</v>
      </c>
      <c r="AA8" s="7">
        <f t="shared" ref="AA8:AA12" si="10">R8-H8</f>
        <v>2000</v>
      </c>
      <c r="AB8" s="9"/>
      <c r="AC8" s="8"/>
      <c r="AD8" s="7">
        <f t="shared" si="3"/>
        <v>3155</v>
      </c>
      <c r="AF8" s="13">
        <f>W8/D8</f>
        <v>6.25E-2</v>
      </c>
      <c r="AG8" s="13">
        <f t="shared" si="4"/>
        <v>0.1</v>
      </c>
      <c r="AH8" s="13">
        <f t="shared" si="5"/>
        <v>2.8571428571428571E-2</v>
      </c>
      <c r="AI8" s="13">
        <f t="shared" si="6"/>
        <v>2.5000000000000001E-2</v>
      </c>
      <c r="AJ8" s="13">
        <f t="shared" si="7"/>
        <v>2.2222222222222223E-2</v>
      </c>
      <c r="AK8" s="52"/>
      <c r="AL8" s="53"/>
      <c r="AM8" s="13">
        <f t="shared" si="8"/>
        <v>0.23829365079365081</v>
      </c>
      <c r="AO8" s="7">
        <f t="shared" ref="AO8:AO9" si="11">U8-K8</f>
        <v>3155</v>
      </c>
      <c r="AP8" s="13">
        <f t="shared" ref="AP8:AP9" si="12">AO8/K8</f>
        <v>2.3530727923627686E-2</v>
      </c>
    </row>
    <row r="9" spans="1:42" x14ac:dyDescent="0.4">
      <c r="C9" s="1" t="s">
        <v>10</v>
      </c>
      <c r="D9" s="2">
        <v>10</v>
      </c>
      <c r="E9" s="2">
        <v>300</v>
      </c>
      <c r="F9" s="2">
        <v>900</v>
      </c>
      <c r="G9" s="2">
        <v>9000</v>
      </c>
      <c r="H9" s="2">
        <v>10000</v>
      </c>
      <c r="I9" s="5">
        <v>10</v>
      </c>
      <c r="J9" s="6" t="s">
        <v>12</v>
      </c>
      <c r="K9" s="2">
        <f>SUM(D9:H9)</f>
        <v>20210</v>
      </c>
      <c r="M9" s="1" t="s">
        <v>10</v>
      </c>
      <c r="N9" s="2">
        <v>10</v>
      </c>
      <c r="O9" s="2">
        <v>310</v>
      </c>
      <c r="P9" s="2">
        <v>950</v>
      </c>
      <c r="Q9" s="2">
        <v>9100</v>
      </c>
      <c r="R9" s="2">
        <v>12000</v>
      </c>
      <c r="S9" s="6" t="s">
        <v>12</v>
      </c>
      <c r="T9" s="5">
        <v>10</v>
      </c>
      <c r="U9" s="2">
        <f>SUM(N9:R9)</f>
        <v>22370</v>
      </c>
      <c r="W9" s="7">
        <f t="shared" si="9"/>
        <v>0</v>
      </c>
      <c r="X9" s="7">
        <f t="shared" si="0"/>
        <v>10</v>
      </c>
      <c r="Y9" s="7">
        <f t="shared" si="1"/>
        <v>50</v>
      </c>
      <c r="Z9" s="7">
        <f t="shared" si="2"/>
        <v>100</v>
      </c>
      <c r="AA9" s="7">
        <f t="shared" si="10"/>
        <v>2000</v>
      </c>
      <c r="AB9" s="9"/>
      <c r="AC9" s="8"/>
      <c r="AD9" s="7">
        <f t="shared" si="3"/>
        <v>2160</v>
      </c>
      <c r="AF9" s="13">
        <f>W9/D9</f>
        <v>0</v>
      </c>
      <c r="AG9" s="13">
        <f t="shared" si="4"/>
        <v>3.3333333333333333E-2</v>
      </c>
      <c r="AH9" s="13">
        <f t="shared" si="5"/>
        <v>5.5555555555555552E-2</v>
      </c>
      <c r="AI9" s="13">
        <f t="shared" si="6"/>
        <v>1.1111111111111112E-2</v>
      </c>
      <c r="AJ9" s="13">
        <f t="shared" si="7"/>
        <v>0.2</v>
      </c>
      <c r="AK9" s="52"/>
      <c r="AL9" s="53"/>
      <c r="AM9" s="13">
        <f t="shared" si="8"/>
        <v>0.3</v>
      </c>
      <c r="AO9" s="7">
        <f t="shared" si="11"/>
        <v>2160</v>
      </c>
      <c r="AP9" s="13">
        <f t="shared" si="12"/>
        <v>0.10687778327560614</v>
      </c>
    </row>
    <row r="10" spans="1:42" x14ac:dyDescent="0.4">
      <c r="C10" s="1" t="s">
        <v>48</v>
      </c>
      <c r="D10" s="2">
        <f>SUM(D8:D9)</f>
        <v>90</v>
      </c>
      <c r="E10" s="2">
        <f t="shared" ref="E10:I10" si="13">SUM(E8:E9)</f>
        <v>800</v>
      </c>
      <c r="F10" s="2">
        <f t="shared" si="13"/>
        <v>4400</v>
      </c>
      <c r="G10" s="2">
        <f t="shared" si="13"/>
        <v>49000</v>
      </c>
      <c r="H10" s="2">
        <f t="shared" si="13"/>
        <v>100000</v>
      </c>
      <c r="I10" s="5">
        <f t="shared" si="13"/>
        <v>90</v>
      </c>
      <c r="J10" s="6" t="s">
        <v>12</v>
      </c>
      <c r="K10" s="2">
        <f>SUM(D10:H10)</f>
        <v>154290</v>
      </c>
      <c r="M10" s="1" t="s">
        <v>48</v>
      </c>
      <c r="N10" s="2">
        <f>SUM(N8:N9)</f>
        <v>95</v>
      </c>
      <c r="O10" s="2">
        <f t="shared" ref="O10" si="14">SUM(O8:O9)</f>
        <v>860</v>
      </c>
      <c r="P10" s="2">
        <f t="shared" ref="P10" si="15">SUM(P8:P9)</f>
        <v>4550</v>
      </c>
      <c r="Q10" s="2">
        <f t="shared" ref="Q10" si="16">SUM(Q8:Q9)</f>
        <v>50100</v>
      </c>
      <c r="R10" s="2">
        <f t="shared" ref="R10" si="17">SUM(R8:R9)</f>
        <v>104000</v>
      </c>
      <c r="S10" s="6" t="s">
        <v>12</v>
      </c>
      <c r="T10" s="5">
        <f t="shared" ref="T10" si="18">SUM(T8:T9)</f>
        <v>90</v>
      </c>
      <c r="U10" s="2">
        <f>SUM(N10:R10)</f>
        <v>159605</v>
      </c>
      <c r="W10" s="7">
        <f>N10-D10</f>
        <v>5</v>
      </c>
      <c r="X10" s="7">
        <f t="shared" si="0"/>
        <v>60</v>
      </c>
      <c r="Y10" s="7">
        <f t="shared" si="1"/>
        <v>150</v>
      </c>
      <c r="Z10" s="7">
        <f t="shared" si="2"/>
        <v>1100</v>
      </c>
      <c r="AA10" s="7">
        <f t="shared" si="10"/>
        <v>4000</v>
      </c>
      <c r="AB10" s="9"/>
      <c r="AC10" s="8"/>
      <c r="AD10" s="7">
        <f t="shared" si="3"/>
        <v>5315</v>
      </c>
      <c r="AF10" s="13">
        <f>W10/D10</f>
        <v>5.5555555555555552E-2</v>
      </c>
      <c r="AG10" s="13">
        <f t="shared" si="4"/>
        <v>7.4999999999999997E-2</v>
      </c>
      <c r="AH10" s="13">
        <f t="shared" si="5"/>
        <v>3.4090909090909088E-2</v>
      </c>
      <c r="AI10" s="13">
        <f t="shared" si="6"/>
        <v>2.2448979591836733E-2</v>
      </c>
      <c r="AJ10" s="13">
        <f t="shared" si="7"/>
        <v>0.04</v>
      </c>
      <c r="AK10" s="52"/>
      <c r="AL10" s="53"/>
      <c r="AM10" s="13">
        <f t="shared" si="8"/>
        <v>0.22709544423830136</v>
      </c>
      <c r="AO10" s="7">
        <f>U10-K10</f>
        <v>5315</v>
      </c>
      <c r="AP10" s="13">
        <f>AO10/K10</f>
        <v>3.4448117181930131E-2</v>
      </c>
    </row>
    <row r="11" spans="1:42" x14ac:dyDescent="0.4">
      <c r="C11" s="1" t="s">
        <v>22</v>
      </c>
      <c r="D11" s="13">
        <f>D8/D10</f>
        <v>0.88888888888888884</v>
      </c>
      <c r="E11" s="13">
        <f t="shared" ref="E11:G11" si="19">E8/E10</f>
        <v>0.625</v>
      </c>
      <c r="F11" s="13">
        <f t="shared" si="19"/>
        <v>0.79545454545454541</v>
      </c>
      <c r="G11" s="13">
        <f t="shared" si="19"/>
        <v>0.81632653061224492</v>
      </c>
      <c r="H11" s="13">
        <f>H8/H10</f>
        <v>0.9</v>
      </c>
      <c r="I11" s="5"/>
      <c r="J11" s="6"/>
      <c r="K11" s="13">
        <f>K8/K10</f>
        <v>0.86901289778987623</v>
      </c>
      <c r="M11" s="1" t="s">
        <v>22</v>
      </c>
      <c r="N11" s="13">
        <f>N8/N10</f>
        <v>0.89473684210526316</v>
      </c>
      <c r="O11" s="13">
        <f t="shared" ref="O11" si="20">O8/O10</f>
        <v>0.63953488372093026</v>
      </c>
      <c r="P11" s="13">
        <f t="shared" ref="P11" si="21">P8/P10</f>
        <v>0.79120879120879117</v>
      </c>
      <c r="Q11" s="13">
        <f t="shared" ref="Q11" si="22">Q8/Q10</f>
        <v>0.81836327345309379</v>
      </c>
      <c r="R11" s="13">
        <f t="shared" ref="R11" si="23">R8/R10</f>
        <v>0.88461538461538458</v>
      </c>
      <c r="S11" s="6"/>
      <c r="T11" s="5"/>
      <c r="U11" s="13">
        <f>U8/U10</f>
        <v>0.85984148366279256</v>
      </c>
      <c r="W11" s="7">
        <f t="shared" si="9"/>
        <v>5.8479532163743242E-3</v>
      </c>
      <c r="X11" s="7">
        <f t="shared" si="0"/>
        <v>1.4534883720930258E-2</v>
      </c>
      <c r="Y11" s="7">
        <f t="shared" si="1"/>
        <v>-4.2457542457542408E-3</v>
      </c>
      <c r="Z11" s="7">
        <f t="shared" si="2"/>
        <v>2.0367428408488708E-3</v>
      </c>
      <c r="AA11" s="7">
        <f t="shared" si="10"/>
        <v>-1.5384615384615441E-2</v>
      </c>
      <c r="AB11" s="9"/>
      <c r="AC11" s="8"/>
      <c r="AD11" s="7">
        <f t="shared" si="3"/>
        <v>2.7892101477837716E-3</v>
      </c>
      <c r="AF11" s="13">
        <f>W11/D11</f>
        <v>6.5789473684211147E-3</v>
      </c>
      <c r="AG11" s="13">
        <f t="shared" si="4"/>
        <v>2.3255813953488413E-2</v>
      </c>
      <c r="AH11" s="13">
        <f t="shared" si="5"/>
        <v>-5.3375196232339026E-3</v>
      </c>
      <c r="AI11" s="13">
        <f t="shared" si="6"/>
        <v>2.4950099800398668E-3</v>
      </c>
      <c r="AJ11" s="13">
        <f t="shared" si="7"/>
        <v>-1.7094017094017155E-2</v>
      </c>
      <c r="AK11" s="52"/>
      <c r="AL11" s="53"/>
      <c r="AM11" s="13">
        <f t="shared" si="8"/>
        <v>9.8982345846983406E-3</v>
      </c>
      <c r="AO11" s="7">
        <f>U11-K11</f>
        <v>-9.1714141270836658E-3</v>
      </c>
      <c r="AP11" s="13">
        <f>AO11/K11</f>
        <v>-1.0553829696209268E-2</v>
      </c>
    </row>
    <row r="12" spans="1:42" x14ac:dyDescent="0.4">
      <c r="C12" s="1" t="s">
        <v>11</v>
      </c>
      <c r="D12" s="7">
        <f>D7-D10</f>
        <v>10</v>
      </c>
      <c r="E12" s="7">
        <f>E7-E10</f>
        <v>100</v>
      </c>
      <c r="F12" s="7">
        <f>F7-F10</f>
        <v>-400</v>
      </c>
      <c r="G12" s="7">
        <f t="shared" ref="G12:I12" si="24">G7-G10</f>
        <v>1000</v>
      </c>
      <c r="H12" s="7">
        <f t="shared" si="24"/>
        <v>20000</v>
      </c>
      <c r="I12" s="8">
        <f t="shared" si="24"/>
        <v>10</v>
      </c>
      <c r="J12" s="9" t="s">
        <v>12</v>
      </c>
      <c r="K12" s="7">
        <f>SUM(D12:H12)</f>
        <v>20710</v>
      </c>
      <c r="M12" s="1" t="s">
        <v>11</v>
      </c>
      <c r="N12" s="7">
        <f>N7-N10</f>
        <v>15</v>
      </c>
      <c r="O12" s="7">
        <f t="shared" ref="O12" si="25">O7-O10</f>
        <v>60</v>
      </c>
      <c r="P12" s="7">
        <f t="shared" ref="P12" si="26">P7-P10</f>
        <v>-650</v>
      </c>
      <c r="Q12" s="7">
        <f t="shared" ref="Q12" si="27">Q7-Q10</f>
        <v>-600</v>
      </c>
      <c r="R12" s="7">
        <f t="shared" ref="R12" si="28">R7-R10</f>
        <v>11000</v>
      </c>
      <c r="S12" s="9" t="s">
        <v>12</v>
      </c>
      <c r="T12" s="8">
        <f t="shared" ref="T12" si="29">T7-T10</f>
        <v>10</v>
      </c>
      <c r="U12" s="7">
        <f>SUM(N12:R12)</f>
        <v>9825</v>
      </c>
      <c r="W12" s="7">
        <f t="shared" si="9"/>
        <v>5</v>
      </c>
      <c r="X12" s="7">
        <f t="shared" si="0"/>
        <v>-40</v>
      </c>
      <c r="Y12" s="7">
        <f t="shared" si="1"/>
        <v>-250</v>
      </c>
      <c r="Z12" s="7">
        <f t="shared" si="2"/>
        <v>-1600</v>
      </c>
      <c r="AA12" s="7">
        <f t="shared" si="10"/>
        <v>-9000</v>
      </c>
      <c r="AB12" s="9" t="s">
        <v>12</v>
      </c>
      <c r="AC12" s="8">
        <f t="shared" ref="AC12" si="30">AC7-AC10</f>
        <v>0</v>
      </c>
      <c r="AD12" s="7">
        <f t="shared" si="3"/>
        <v>-10885</v>
      </c>
      <c r="AF12" s="13">
        <f>IF(AND(W12&lt;0,D12&lt;0),(W12/D12)*-1,W12/D12)</f>
        <v>0.5</v>
      </c>
      <c r="AG12" s="13">
        <f>IF(AND(X12&lt;0,E12&lt;0),(X12/E12)*-1,X12/E12)</f>
        <v>-0.4</v>
      </c>
      <c r="AH12" s="13">
        <f>IF(AND(Y12&lt;0,F12&lt;0),(Y12/F12)*-1,Y12/F12)</f>
        <v>-0.625</v>
      </c>
      <c r="AI12" s="13">
        <f>IF(AND(Z12&lt;0,G12&lt;0),(Z12/G12)*-1,Z12/G12)</f>
        <v>-1.6</v>
      </c>
      <c r="AJ12" s="13">
        <f>IF(AND(AA12&lt;0,H12&lt;0),(AA12/H12)*-1,AA12/H12)</f>
        <v>-0.45</v>
      </c>
      <c r="AK12" s="52" t="s">
        <v>12</v>
      </c>
      <c r="AL12" s="53">
        <f t="shared" ref="AL12" si="31">AL7-AL10</f>
        <v>0</v>
      </c>
      <c r="AM12" s="13">
        <f t="shared" si="8"/>
        <v>-2.5750000000000002</v>
      </c>
      <c r="AO12" s="7">
        <f>U12-K12</f>
        <v>-10885</v>
      </c>
      <c r="AP12" s="13">
        <f>AO12/K12</f>
        <v>-0.52559150169000479</v>
      </c>
    </row>
    <row r="13" spans="1:42" x14ac:dyDescent="0.4">
      <c r="C13" s="1" t="s">
        <v>67</v>
      </c>
      <c r="D13" s="33">
        <f>D12/D7</f>
        <v>0.1</v>
      </c>
      <c r="E13" s="33">
        <f t="shared" ref="E13:I13" si="32">E12/E7</f>
        <v>0.1111111111111111</v>
      </c>
      <c r="F13" s="33">
        <f t="shared" si="32"/>
        <v>-0.1</v>
      </c>
      <c r="G13" s="33">
        <f t="shared" si="32"/>
        <v>0.02</v>
      </c>
      <c r="H13" s="33">
        <f t="shared" si="32"/>
        <v>0.16666666666666666</v>
      </c>
      <c r="I13" s="35">
        <f t="shared" si="32"/>
        <v>0.1</v>
      </c>
      <c r="J13" s="36"/>
      <c r="K13" s="33">
        <f>K12/K7</f>
        <v>0.11834285714285714</v>
      </c>
      <c r="M13" s="1" t="s">
        <v>67</v>
      </c>
      <c r="N13" s="33">
        <f>N12/N7</f>
        <v>0.13636363636363635</v>
      </c>
      <c r="O13" s="33">
        <f t="shared" ref="O13:U13" si="33">O12/O7</f>
        <v>6.5217391304347824E-2</v>
      </c>
      <c r="P13" s="33">
        <f t="shared" si="33"/>
        <v>-0.16666666666666666</v>
      </c>
      <c r="Q13" s="33">
        <f t="shared" si="33"/>
        <v>-1.2121212121212121E-2</v>
      </c>
      <c r="R13" s="33">
        <f t="shared" si="33"/>
        <v>9.5652173913043481E-2</v>
      </c>
      <c r="S13" s="35"/>
      <c r="T13" s="35">
        <f t="shared" si="33"/>
        <v>0.1</v>
      </c>
      <c r="U13" s="33">
        <f t="shared" si="33"/>
        <v>5.7988549843593223E-2</v>
      </c>
      <c r="W13" s="50">
        <f t="shared" ref="W13" si="34">W12/W7</f>
        <v>0.5</v>
      </c>
      <c r="X13" s="50">
        <f t="shared" ref="X13" si="35">X12/X7</f>
        <v>-2</v>
      </c>
      <c r="Y13" s="50">
        <f t="shared" ref="Y13" si="36">Y12/Y7</f>
        <v>2.5</v>
      </c>
      <c r="Z13" s="50">
        <f t="shared" ref="Z13" si="37">Z12/Z7</f>
        <v>3.2</v>
      </c>
      <c r="AA13" s="50">
        <f t="shared" ref="AA13" si="38">AA12/AA7</f>
        <v>1.8</v>
      </c>
      <c r="AB13" s="7"/>
      <c r="AC13" s="7"/>
      <c r="AD13" s="50">
        <f t="shared" ref="AD13" si="39">AD12/AD7</f>
        <v>1.9542190305206464</v>
      </c>
      <c r="AF13" s="33">
        <f t="shared" ref="AF13" si="40">AF12/AF7</f>
        <v>5</v>
      </c>
      <c r="AG13" s="33">
        <f>AG12/AG7</f>
        <v>-18</v>
      </c>
      <c r="AH13" s="33">
        <f t="shared" ref="AH13" si="41">AH12/AH7</f>
        <v>25</v>
      </c>
      <c r="AI13" s="33">
        <f t="shared" ref="AI13" si="42">AI12/AI7</f>
        <v>160</v>
      </c>
      <c r="AJ13" s="33">
        <f t="shared" ref="AJ13" si="43">AJ12/AJ7</f>
        <v>10.8</v>
      </c>
      <c r="AK13" s="13"/>
      <c r="AL13" s="13"/>
      <c r="AM13" s="33">
        <f t="shared" ref="AM13" si="44">AM12/AM7</f>
        <v>-56.524390243902417</v>
      </c>
    </row>
    <row r="14" spans="1:42" x14ac:dyDescent="0.4">
      <c r="D14" s="32" t="str">
        <f>IF(D12&gt;0,"黒字","赤字")</f>
        <v>黒字</v>
      </c>
      <c r="E14" s="32" t="str">
        <f>IF(E12&gt;0,"黒字","赤字")</f>
        <v>黒字</v>
      </c>
      <c r="F14" s="32" t="str">
        <f>IF(F12&gt;0,"黒字","赤字")</f>
        <v>赤字</v>
      </c>
      <c r="G14" s="32" t="str">
        <f>IF(G12&gt;0,"黒字","赤字")</f>
        <v>黒字</v>
      </c>
      <c r="H14" s="32" t="str">
        <f>IF(H12&gt;0,"黒字","赤字")</f>
        <v>黒字</v>
      </c>
      <c r="N14" s="32" t="str">
        <f>IF(N12&gt;0,"黒字","赤字")</f>
        <v>黒字</v>
      </c>
      <c r="O14" s="32" t="str">
        <f t="shared" ref="O14" si="45">IF(O12&gt;0,"黒字","赤字")</f>
        <v>黒字</v>
      </c>
      <c r="P14" s="32" t="str">
        <f t="shared" ref="P14" si="46">IF(P12&gt;0,"黒字","赤字")</f>
        <v>赤字</v>
      </c>
      <c r="Q14" s="32" t="str">
        <f t="shared" ref="Q14" si="47">IF(Q12&gt;0,"黒字","赤字")</f>
        <v>赤字</v>
      </c>
      <c r="R14" s="32" t="str">
        <f t="shared" ref="R14" si="48">IF(R12&gt;0,"黒字","赤字")</f>
        <v>黒字</v>
      </c>
    </row>
    <row r="15" spans="1:42" s="22" customFormat="1" x14ac:dyDescent="0.4">
      <c r="D15" s="30"/>
      <c r="E15" s="30"/>
      <c r="F15" s="30"/>
      <c r="G15" s="30"/>
      <c r="H15" s="30"/>
      <c r="N15" s="30"/>
      <c r="O15" s="30"/>
      <c r="P15" s="30"/>
      <c r="Q15" s="30"/>
      <c r="R15" s="30"/>
      <c r="W15" s="34"/>
      <c r="X15" s="34"/>
      <c r="Y15" s="34"/>
      <c r="Z15" s="34"/>
      <c r="AA15" s="34"/>
      <c r="AB15" s="34"/>
      <c r="AC15" s="34"/>
      <c r="AD15" s="34"/>
      <c r="AF15" s="23"/>
      <c r="AG15" s="23"/>
      <c r="AH15" s="23"/>
      <c r="AI15" s="23"/>
      <c r="AJ15" s="23"/>
      <c r="AK15" s="23"/>
      <c r="AL15" s="23"/>
      <c r="AM15" s="23"/>
    </row>
    <row r="16" spans="1:42" x14ac:dyDescent="0.4">
      <c r="C16" s="14" t="s">
        <v>16</v>
      </c>
      <c r="D16" s="2">
        <f>COUNTA(D14:J14)</f>
        <v>5</v>
      </c>
      <c r="M16" s="14" t="s">
        <v>16</v>
      </c>
      <c r="N16" s="2">
        <f>COUNTA(N14:T14)</f>
        <v>5</v>
      </c>
    </row>
    <row r="17" spans="1:42" x14ac:dyDescent="0.4">
      <c r="C17" s="14" t="s">
        <v>17</v>
      </c>
      <c r="D17" s="2">
        <f>COUNTIF(D14:J14,"黒字")</f>
        <v>4</v>
      </c>
      <c r="M17" s="14" t="s">
        <v>17</v>
      </c>
      <c r="N17" s="2">
        <f>COUNTIF(N14:T14,"黒字")</f>
        <v>3</v>
      </c>
    </row>
    <row r="18" spans="1:42" x14ac:dyDescent="0.4">
      <c r="C18" s="14" t="s">
        <v>18</v>
      </c>
      <c r="D18" s="2">
        <f>COUNTIF(D14:J14,"赤字")</f>
        <v>1</v>
      </c>
      <c r="M18" s="14" t="s">
        <v>18</v>
      </c>
      <c r="N18" s="2">
        <f>COUNTIF(N14:T14,"赤字")</f>
        <v>2</v>
      </c>
    </row>
    <row r="19" spans="1:42" x14ac:dyDescent="0.4">
      <c r="C19" s="14" t="s">
        <v>19</v>
      </c>
      <c r="D19" s="13">
        <f>D18/D16</f>
        <v>0.2</v>
      </c>
      <c r="M19" s="14" t="s">
        <v>19</v>
      </c>
      <c r="N19" s="13">
        <f>N18/N16</f>
        <v>0.4</v>
      </c>
    </row>
    <row r="23" spans="1:42" x14ac:dyDescent="0.4">
      <c r="A23" t="s">
        <v>21</v>
      </c>
      <c r="D23" s="65" t="s">
        <v>0</v>
      </c>
      <c r="E23" s="66"/>
      <c r="F23" s="66"/>
      <c r="G23" s="66"/>
      <c r="H23" s="66"/>
      <c r="I23" s="66"/>
      <c r="J23" s="66"/>
      <c r="K23" s="67"/>
      <c r="N23" s="71" t="s">
        <v>1</v>
      </c>
      <c r="O23" s="72"/>
      <c r="P23" s="72"/>
      <c r="Q23" s="72"/>
      <c r="R23" s="72"/>
      <c r="S23" s="72"/>
      <c r="T23" s="72"/>
      <c r="U23" s="73"/>
      <c r="W23" s="74" t="s">
        <v>25</v>
      </c>
      <c r="X23" s="75"/>
      <c r="Y23" s="75"/>
      <c r="Z23" s="75"/>
      <c r="AA23" s="75"/>
      <c r="AB23" s="75"/>
      <c r="AC23" s="75"/>
      <c r="AD23" s="76"/>
      <c r="AF23" s="77" t="s">
        <v>26</v>
      </c>
      <c r="AG23" s="78"/>
      <c r="AH23" s="78"/>
      <c r="AI23" s="78"/>
      <c r="AJ23" s="78"/>
      <c r="AK23" s="78"/>
      <c r="AL23" s="78"/>
      <c r="AM23" s="79"/>
    </row>
    <row r="24" spans="1:42" x14ac:dyDescent="0.4">
      <c r="A24" t="s">
        <v>34</v>
      </c>
      <c r="D24" s="10" t="s">
        <v>2</v>
      </c>
      <c r="E24" s="10" t="s">
        <v>3</v>
      </c>
      <c r="F24" s="10" t="s">
        <v>4</v>
      </c>
      <c r="G24" s="10" t="s">
        <v>5</v>
      </c>
      <c r="H24" s="10" t="s">
        <v>6</v>
      </c>
      <c r="I24" s="10" t="s">
        <v>7</v>
      </c>
      <c r="J24" s="10" t="s">
        <v>8</v>
      </c>
      <c r="K24" s="10" t="s">
        <v>13</v>
      </c>
      <c r="N24" s="4" t="s">
        <v>2</v>
      </c>
      <c r="O24" s="4" t="s">
        <v>3</v>
      </c>
      <c r="P24" s="4" t="s">
        <v>4</v>
      </c>
      <c r="Q24" s="4" t="s">
        <v>5</v>
      </c>
      <c r="R24" s="4" t="s">
        <v>6</v>
      </c>
      <c r="S24" s="4" t="s">
        <v>7</v>
      </c>
      <c r="T24" s="4" t="s">
        <v>8</v>
      </c>
      <c r="U24" s="4" t="s">
        <v>13</v>
      </c>
      <c r="W24" s="49" t="s">
        <v>2</v>
      </c>
      <c r="X24" s="49" t="s">
        <v>3</v>
      </c>
      <c r="Y24" s="49" t="s">
        <v>4</v>
      </c>
      <c r="Z24" s="49" t="s">
        <v>5</v>
      </c>
      <c r="AA24" s="49" t="s">
        <v>6</v>
      </c>
      <c r="AB24" s="49" t="s">
        <v>7</v>
      </c>
      <c r="AC24" s="49" t="s">
        <v>8</v>
      </c>
      <c r="AD24" s="49" t="s">
        <v>13</v>
      </c>
      <c r="AF24" s="21" t="s">
        <v>2</v>
      </c>
      <c r="AG24" s="21" t="s">
        <v>3</v>
      </c>
      <c r="AH24" s="21" t="s">
        <v>4</v>
      </c>
      <c r="AI24" s="21" t="s">
        <v>5</v>
      </c>
      <c r="AJ24" s="21" t="s">
        <v>6</v>
      </c>
      <c r="AK24" s="21" t="s">
        <v>7</v>
      </c>
      <c r="AL24" s="21" t="s">
        <v>8</v>
      </c>
      <c r="AM24" s="21" t="s">
        <v>13</v>
      </c>
      <c r="AO24" s="11" t="s">
        <v>15</v>
      </c>
      <c r="AP24" s="11" t="s">
        <v>14</v>
      </c>
    </row>
    <row r="25" spans="1:42" x14ac:dyDescent="0.4">
      <c r="A25" t="s">
        <v>32</v>
      </c>
      <c r="C25" s="1" t="s">
        <v>41</v>
      </c>
      <c r="D25" s="2">
        <v>200</v>
      </c>
      <c r="E25" s="2">
        <v>1000</v>
      </c>
      <c r="F25" s="2">
        <v>5000</v>
      </c>
      <c r="G25" s="2">
        <v>60000</v>
      </c>
      <c r="H25" s="2">
        <v>100000</v>
      </c>
      <c r="I25" s="15">
        <v>190000</v>
      </c>
      <c r="J25" s="15">
        <v>550000</v>
      </c>
      <c r="K25" s="2">
        <f>SUM(D25:J25)</f>
        <v>906200</v>
      </c>
      <c r="M25" s="1" t="s">
        <v>41</v>
      </c>
      <c r="N25" s="2">
        <v>100</v>
      </c>
      <c r="O25" s="2">
        <v>900</v>
      </c>
      <c r="P25" s="2">
        <v>3000</v>
      </c>
      <c r="Q25" s="2">
        <v>40000</v>
      </c>
      <c r="R25" s="2">
        <v>90000</v>
      </c>
      <c r="S25" s="15">
        <v>190000</v>
      </c>
      <c r="T25" s="15">
        <v>570000</v>
      </c>
      <c r="U25" s="2">
        <f>SUM(N25:T25)</f>
        <v>894000</v>
      </c>
      <c r="W25" s="7">
        <f t="shared" ref="W25:W30" si="49">N25-D25</f>
        <v>-100</v>
      </c>
      <c r="X25" s="7">
        <f t="shared" ref="X25:X30" si="50">O25-E25</f>
        <v>-100</v>
      </c>
      <c r="Y25" s="7">
        <f t="shared" ref="Y25:Y30" si="51">P25-F25</f>
        <v>-2000</v>
      </c>
      <c r="Z25" s="7">
        <f t="shared" ref="Z25:Z30" si="52">Q25-G25</f>
        <v>-20000</v>
      </c>
      <c r="AA25" s="7">
        <f t="shared" ref="AA25:AA30" si="53">R25-H25</f>
        <v>-10000</v>
      </c>
      <c r="AB25" s="7">
        <f t="shared" ref="AB25:AB30" si="54">S25-I25</f>
        <v>0</v>
      </c>
      <c r="AC25" s="7">
        <f t="shared" ref="AC25:AC30" si="55">T25-J25</f>
        <v>20000</v>
      </c>
      <c r="AD25" s="7">
        <f t="shared" ref="AD25:AD30" si="56">SUM(W25:AC25)</f>
        <v>-12200</v>
      </c>
      <c r="AF25" s="13">
        <f>W25/D25</f>
        <v>-0.5</v>
      </c>
      <c r="AG25" s="13">
        <f>X25/E25</f>
        <v>-0.1</v>
      </c>
      <c r="AH25" s="13">
        <f t="shared" ref="AF25:AL29" si="57">Y25/F25</f>
        <v>-0.4</v>
      </c>
      <c r="AI25" s="13">
        <f t="shared" si="57"/>
        <v>-0.33333333333333331</v>
      </c>
      <c r="AJ25" s="13">
        <f t="shared" si="57"/>
        <v>-0.1</v>
      </c>
      <c r="AK25" s="13">
        <f t="shared" si="57"/>
        <v>0</v>
      </c>
      <c r="AL25" s="13">
        <f>AC25/J25</f>
        <v>3.6363636363636362E-2</v>
      </c>
      <c r="AM25" s="13">
        <f>SUM(AF25:AL25)</f>
        <v>-1.396969696969697</v>
      </c>
      <c r="AO25" s="7">
        <f>U25-K25</f>
        <v>-12200</v>
      </c>
      <c r="AP25" s="13">
        <f>AO25/K25</f>
        <v>-1.3462811741337453E-2</v>
      </c>
    </row>
    <row r="26" spans="1:42" x14ac:dyDescent="0.4">
      <c r="A26" t="s">
        <v>33</v>
      </c>
      <c r="C26" s="1" t="s">
        <v>9</v>
      </c>
      <c r="D26" s="2">
        <v>100</v>
      </c>
      <c r="E26" s="2">
        <v>750</v>
      </c>
      <c r="F26" s="2">
        <v>4000</v>
      </c>
      <c r="G26" s="2">
        <v>45000</v>
      </c>
      <c r="H26" s="2">
        <v>85000</v>
      </c>
      <c r="I26" s="15">
        <v>120000</v>
      </c>
      <c r="J26" s="17">
        <v>400000</v>
      </c>
      <c r="K26" s="2">
        <f>SUM(D26:J26)</f>
        <v>654850</v>
      </c>
      <c r="M26" s="1" t="s">
        <v>9</v>
      </c>
      <c r="N26" s="2">
        <v>120</v>
      </c>
      <c r="O26" s="2">
        <v>800</v>
      </c>
      <c r="P26" s="2">
        <v>4200</v>
      </c>
      <c r="Q26" s="2">
        <v>50000</v>
      </c>
      <c r="R26" s="2">
        <v>90000</v>
      </c>
      <c r="S26" s="15">
        <v>130000</v>
      </c>
      <c r="T26" s="17">
        <v>410000</v>
      </c>
      <c r="U26" s="2">
        <f t="shared" ref="U26:U30" si="58">SUM(N26:T26)</f>
        <v>685120</v>
      </c>
      <c r="W26" s="7">
        <f t="shared" si="49"/>
        <v>20</v>
      </c>
      <c r="X26" s="7">
        <f t="shared" si="50"/>
        <v>50</v>
      </c>
      <c r="Y26" s="7">
        <f t="shared" si="51"/>
        <v>200</v>
      </c>
      <c r="Z26" s="7">
        <f t="shared" si="52"/>
        <v>5000</v>
      </c>
      <c r="AA26" s="7">
        <f t="shared" si="53"/>
        <v>5000</v>
      </c>
      <c r="AB26" s="7">
        <f t="shared" si="54"/>
        <v>10000</v>
      </c>
      <c r="AC26" s="7">
        <f t="shared" si="55"/>
        <v>10000</v>
      </c>
      <c r="AD26" s="7">
        <f t="shared" si="56"/>
        <v>30270</v>
      </c>
      <c r="AF26" s="13">
        <f t="shared" si="57"/>
        <v>0.2</v>
      </c>
      <c r="AG26" s="13">
        <f t="shared" si="57"/>
        <v>6.6666666666666666E-2</v>
      </c>
      <c r="AH26" s="13">
        <f t="shared" si="57"/>
        <v>0.05</v>
      </c>
      <c r="AI26" s="13">
        <f t="shared" si="57"/>
        <v>0.1111111111111111</v>
      </c>
      <c r="AJ26" s="13">
        <f t="shared" si="57"/>
        <v>5.8823529411764705E-2</v>
      </c>
      <c r="AK26" s="13">
        <f t="shared" si="57"/>
        <v>8.3333333333333329E-2</v>
      </c>
      <c r="AL26" s="13">
        <f t="shared" si="57"/>
        <v>2.5000000000000001E-2</v>
      </c>
      <c r="AM26" s="13">
        <f t="shared" ref="AM26:AM30" si="59">SUM(AF26:AL26)</f>
        <v>0.59493464052287581</v>
      </c>
      <c r="AO26" s="7">
        <f>U26-K26</f>
        <v>30270</v>
      </c>
      <c r="AP26" s="13">
        <f t="shared" ref="AP26:AP28" si="60">AO26/K26</f>
        <v>4.6224326181568298E-2</v>
      </c>
    </row>
    <row r="27" spans="1:42" x14ac:dyDescent="0.4">
      <c r="C27" s="1" t="s">
        <v>10</v>
      </c>
      <c r="D27" s="2">
        <v>90</v>
      </c>
      <c r="E27" s="2">
        <v>500</v>
      </c>
      <c r="F27" s="2">
        <v>2000</v>
      </c>
      <c r="G27" s="2">
        <v>10000</v>
      </c>
      <c r="H27" s="2">
        <v>15000</v>
      </c>
      <c r="I27" s="2">
        <v>55000</v>
      </c>
      <c r="J27" s="2">
        <v>75000</v>
      </c>
      <c r="K27" s="2">
        <f>SUM(D27:J27)</f>
        <v>157590</v>
      </c>
      <c r="M27" s="1" t="s">
        <v>10</v>
      </c>
      <c r="N27" s="2">
        <v>90</v>
      </c>
      <c r="O27" s="2">
        <v>500</v>
      </c>
      <c r="P27" s="2">
        <v>2000</v>
      </c>
      <c r="Q27" s="2">
        <v>10000</v>
      </c>
      <c r="R27" s="2">
        <v>15000</v>
      </c>
      <c r="S27" s="2">
        <v>55000</v>
      </c>
      <c r="T27" s="2">
        <v>75000</v>
      </c>
      <c r="U27" s="2">
        <f t="shared" si="58"/>
        <v>157590</v>
      </c>
      <c r="W27" s="7">
        <f t="shared" si="49"/>
        <v>0</v>
      </c>
      <c r="X27" s="7">
        <f t="shared" si="50"/>
        <v>0</v>
      </c>
      <c r="Y27" s="7">
        <f t="shared" si="51"/>
        <v>0</v>
      </c>
      <c r="Z27" s="7">
        <f t="shared" si="52"/>
        <v>0</v>
      </c>
      <c r="AA27" s="7">
        <f t="shared" si="53"/>
        <v>0</v>
      </c>
      <c r="AB27" s="7">
        <f t="shared" si="54"/>
        <v>0</v>
      </c>
      <c r="AC27" s="7">
        <f t="shared" si="55"/>
        <v>0</v>
      </c>
      <c r="AD27" s="7">
        <f t="shared" si="56"/>
        <v>0</v>
      </c>
      <c r="AF27" s="13">
        <f t="shared" si="57"/>
        <v>0</v>
      </c>
      <c r="AG27" s="13">
        <f t="shared" si="57"/>
        <v>0</v>
      </c>
      <c r="AH27" s="13">
        <f t="shared" si="57"/>
        <v>0</v>
      </c>
      <c r="AI27" s="13">
        <f t="shared" si="57"/>
        <v>0</v>
      </c>
      <c r="AJ27" s="13">
        <f t="shared" si="57"/>
        <v>0</v>
      </c>
      <c r="AK27" s="13">
        <f t="shared" si="57"/>
        <v>0</v>
      </c>
      <c r="AL27" s="13">
        <f t="shared" si="57"/>
        <v>0</v>
      </c>
      <c r="AM27" s="13">
        <f t="shared" si="59"/>
        <v>0</v>
      </c>
      <c r="AO27" s="7">
        <f t="shared" ref="AO27:AO28" si="61">U27-K27</f>
        <v>0</v>
      </c>
      <c r="AP27" s="13">
        <f t="shared" si="60"/>
        <v>0</v>
      </c>
    </row>
    <row r="28" spans="1:42" x14ac:dyDescent="0.4">
      <c r="C28" s="1" t="s">
        <v>48</v>
      </c>
      <c r="D28" s="2">
        <f>SUM(D26:D27)</f>
        <v>190</v>
      </c>
      <c r="E28" s="2">
        <f t="shared" ref="E28" si="62">SUM(E26:E27)</f>
        <v>1250</v>
      </c>
      <c r="F28" s="2">
        <f t="shared" ref="F28" si="63">SUM(F26:F27)</f>
        <v>6000</v>
      </c>
      <c r="G28" s="2">
        <f t="shared" ref="G28" si="64">SUM(G26:G27)</f>
        <v>55000</v>
      </c>
      <c r="H28" s="2">
        <f t="shared" ref="H28" si="65">SUM(H26:H27)</f>
        <v>100000</v>
      </c>
      <c r="I28" s="15">
        <f t="shared" ref="I28:J28" si="66">SUM(I26:I27)</f>
        <v>175000</v>
      </c>
      <c r="J28" s="15">
        <f t="shared" si="66"/>
        <v>475000</v>
      </c>
      <c r="K28" s="2">
        <f>SUM(D28:J28)</f>
        <v>812440</v>
      </c>
      <c r="M28" s="1" t="s">
        <v>48</v>
      </c>
      <c r="N28" s="2">
        <f>SUM(N26:N27)</f>
        <v>210</v>
      </c>
      <c r="O28" s="2">
        <f t="shared" ref="O28" si="67">SUM(O26:O27)</f>
        <v>1300</v>
      </c>
      <c r="P28" s="2">
        <f t="shared" ref="P28" si="68">SUM(P26:P27)</f>
        <v>6200</v>
      </c>
      <c r="Q28" s="2">
        <f t="shared" ref="Q28" si="69">SUM(Q26:Q27)</f>
        <v>60000</v>
      </c>
      <c r="R28" s="2">
        <f t="shared" ref="R28" si="70">SUM(R26:R27)</f>
        <v>105000</v>
      </c>
      <c r="S28" s="15">
        <f t="shared" ref="S28" si="71">SUM(S26:S27)</f>
        <v>185000</v>
      </c>
      <c r="T28" s="15">
        <f t="shared" ref="T28" si="72">SUM(T26:T27)</f>
        <v>485000</v>
      </c>
      <c r="U28" s="2">
        <f t="shared" si="58"/>
        <v>842710</v>
      </c>
      <c r="W28" s="7">
        <f t="shared" si="49"/>
        <v>20</v>
      </c>
      <c r="X28" s="7">
        <f t="shared" si="50"/>
        <v>50</v>
      </c>
      <c r="Y28" s="7">
        <f t="shared" si="51"/>
        <v>200</v>
      </c>
      <c r="Z28" s="7">
        <f t="shared" si="52"/>
        <v>5000</v>
      </c>
      <c r="AA28" s="7">
        <f t="shared" si="53"/>
        <v>5000</v>
      </c>
      <c r="AB28" s="7">
        <f t="shared" si="54"/>
        <v>10000</v>
      </c>
      <c r="AC28" s="7">
        <f t="shared" si="55"/>
        <v>10000</v>
      </c>
      <c r="AD28" s="7">
        <f t="shared" si="56"/>
        <v>30270</v>
      </c>
      <c r="AF28" s="13">
        <f t="shared" si="57"/>
        <v>0.10526315789473684</v>
      </c>
      <c r="AG28" s="13">
        <f t="shared" si="57"/>
        <v>0.04</v>
      </c>
      <c r="AH28" s="13">
        <f t="shared" si="57"/>
        <v>3.3333333333333333E-2</v>
      </c>
      <c r="AI28" s="13">
        <f t="shared" si="57"/>
        <v>9.0909090909090912E-2</v>
      </c>
      <c r="AJ28" s="13">
        <f t="shared" si="57"/>
        <v>0.05</v>
      </c>
      <c r="AK28" s="13">
        <f t="shared" si="57"/>
        <v>5.7142857142857141E-2</v>
      </c>
      <c r="AL28" s="13">
        <f t="shared" si="57"/>
        <v>2.1052631578947368E-2</v>
      </c>
      <c r="AM28" s="13">
        <f t="shared" si="59"/>
        <v>0.39770107085896561</v>
      </c>
      <c r="AO28" s="7">
        <f t="shared" si="61"/>
        <v>30270</v>
      </c>
      <c r="AP28" s="13">
        <f t="shared" si="60"/>
        <v>3.7258135985426613E-2</v>
      </c>
    </row>
    <row r="29" spans="1:42" x14ac:dyDescent="0.4">
      <c r="C29" s="1" t="s">
        <v>22</v>
      </c>
      <c r="D29" s="13">
        <f>D26/D28</f>
        <v>0.52631578947368418</v>
      </c>
      <c r="E29" s="13">
        <f>E26/E28</f>
        <v>0.6</v>
      </c>
      <c r="F29" s="13">
        <f>F26/F28</f>
        <v>0.66666666666666663</v>
      </c>
      <c r="G29" s="13">
        <f t="shared" ref="G29" si="73">G26/G28</f>
        <v>0.81818181818181823</v>
      </c>
      <c r="H29" s="13">
        <f t="shared" ref="H29" si="74">H26/H28</f>
        <v>0.85</v>
      </c>
      <c r="I29" s="13">
        <f t="shared" ref="I29" si="75">I26/I28</f>
        <v>0.68571428571428572</v>
      </c>
      <c r="J29" s="13">
        <f t="shared" ref="J29" si="76">J26/J28</f>
        <v>0.84210526315789469</v>
      </c>
      <c r="K29" s="13">
        <f>K26/K28</f>
        <v>0.80602875289252129</v>
      </c>
      <c r="M29" s="1" t="s">
        <v>22</v>
      </c>
      <c r="N29" s="13">
        <f>N26/N28</f>
        <v>0.5714285714285714</v>
      </c>
      <c r="O29" s="13">
        <f>O26/O28</f>
        <v>0.61538461538461542</v>
      </c>
      <c r="P29" s="13">
        <f>P26/P28</f>
        <v>0.67741935483870963</v>
      </c>
      <c r="Q29" s="13">
        <f t="shared" ref="Q29" si="77">Q26/Q28</f>
        <v>0.83333333333333337</v>
      </c>
      <c r="R29" s="13">
        <f t="shared" ref="R29" si="78">R26/R28</f>
        <v>0.8571428571428571</v>
      </c>
      <c r="S29" s="13">
        <f t="shared" ref="S29" si="79">S26/S28</f>
        <v>0.70270270270270274</v>
      </c>
      <c r="T29" s="13">
        <f t="shared" ref="T29" si="80">T26/T28</f>
        <v>0.84536082474226804</v>
      </c>
      <c r="U29" s="13">
        <f>U26/U28</f>
        <v>0.81299616712748157</v>
      </c>
      <c r="W29" s="7">
        <f t="shared" si="49"/>
        <v>4.5112781954887216E-2</v>
      </c>
      <c r="X29" s="7">
        <f t="shared" si="50"/>
        <v>1.5384615384615441E-2</v>
      </c>
      <c r="Y29" s="7">
        <f t="shared" si="51"/>
        <v>1.0752688172043001E-2</v>
      </c>
      <c r="Z29" s="7">
        <f t="shared" si="52"/>
        <v>1.5151515151515138E-2</v>
      </c>
      <c r="AA29" s="7">
        <f t="shared" si="53"/>
        <v>7.1428571428571175E-3</v>
      </c>
      <c r="AB29" s="7">
        <f t="shared" si="54"/>
        <v>1.6988416988417021E-2</v>
      </c>
      <c r="AC29" s="7">
        <f t="shared" si="55"/>
        <v>3.2555615843733454E-3</v>
      </c>
      <c r="AD29" s="7">
        <f t="shared" si="56"/>
        <v>0.11378843637870828</v>
      </c>
      <c r="AF29" s="13">
        <f t="shared" si="57"/>
        <v>8.5714285714285715E-2</v>
      </c>
      <c r="AG29" s="13">
        <f t="shared" si="57"/>
        <v>2.5641025641025737E-2</v>
      </c>
      <c r="AH29" s="13">
        <f t="shared" si="57"/>
        <v>1.6129032258064502E-2</v>
      </c>
      <c r="AI29" s="13">
        <f t="shared" si="57"/>
        <v>1.85185185185185E-2</v>
      </c>
      <c r="AJ29" s="13">
        <f t="shared" si="57"/>
        <v>8.4033613445377853E-3</v>
      </c>
      <c r="AK29" s="13">
        <f t="shared" si="57"/>
        <v>2.4774774774774824E-2</v>
      </c>
      <c r="AL29" s="13">
        <f t="shared" si="57"/>
        <v>3.8659793814433477E-3</v>
      </c>
      <c r="AM29" s="13">
        <f t="shared" si="59"/>
        <v>0.1830469776326504</v>
      </c>
      <c r="AO29" s="7">
        <f>U29-K29</f>
        <v>6.9674142349602786E-3</v>
      </c>
      <c r="AP29" s="13">
        <f>AO29/K29</f>
        <v>8.6441261679027701E-3</v>
      </c>
    </row>
    <row r="30" spans="1:42" x14ac:dyDescent="0.4">
      <c r="C30" s="1" t="s">
        <v>11</v>
      </c>
      <c r="D30" s="7">
        <f>D25-D28</f>
        <v>10</v>
      </c>
      <c r="E30" s="7">
        <f t="shared" ref="E30" si="81">E25-E28</f>
        <v>-250</v>
      </c>
      <c r="F30" s="7">
        <f t="shared" ref="F30" si="82">F25-F28</f>
        <v>-1000</v>
      </c>
      <c r="G30" s="7">
        <f t="shared" ref="G30" si="83">G25-G28</f>
        <v>5000</v>
      </c>
      <c r="H30" s="7">
        <f xml:space="preserve"> IF(H25-H28=0,0,1)</f>
        <v>0</v>
      </c>
      <c r="I30" s="16">
        <f t="shared" ref="I30:J30" si="84">I25-I28</f>
        <v>15000</v>
      </c>
      <c r="J30" s="16">
        <f t="shared" si="84"/>
        <v>75000</v>
      </c>
      <c r="K30" s="7">
        <f>SUM(D30:J30)</f>
        <v>93760</v>
      </c>
      <c r="M30" s="1" t="s">
        <v>11</v>
      </c>
      <c r="N30" s="7">
        <f>N25-N28</f>
        <v>-110</v>
      </c>
      <c r="O30" s="7">
        <f t="shared" ref="O30" si="85">O25-O28</f>
        <v>-400</v>
      </c>
      <c r="P30" s="7">
        <f t="shared" ref="P30" si="86">P25-P28</f>
        <v>-3200</v>
      </c>
      <c r="Q30" s="7">
        <f t="shared" ref="Q30" si="87">Q25-Q28</f>
        <v>-20000</v>
      </c>
      <c r="R30" s="7">
        <f t="shared" ref="R30" si="88">R25-R28</f>
        <v>-15000</v>
      </c>
      <c r="S30" s="16">
        <f t="shared" ref="S30" si="89">S25-S28</f>
        <v>5000</v>
      </c>
      <c r="T30" s="16">
        <f t="shared" ref="T30" si="90">T25-T28</f>
        <v>85000</v>
      </c>
      <c r="U30" s="2">
        <f t="shared" si="58"/>
        <v>51290</v>
      </c>
      <c r="W30" s="7">
        <f t="shared" si="49"/>
        <v>-120</v>
      </c>
      <c r="X30" s="7">
        <f t="shared" si="50"/>
        <v>-150</v>
      </c>
      <c r="Y30" s="7">
        <f t="shared" si="51"/>
        <v>-2200</v>
      </c>
      <c r="Z30" s="7">
        <f t="shared" si="52"/>
        <v>-25000</v>
      </c>
      <c r="AA30" s="7">
        <f t="shared" si="53"/>
        <v>-15000</v>
      </c>
      <c r="AB30" s="7">
        <f t="shared" si="54"/>
        <v>-10000</v>
      </c>
      <c r="AC30" s="7">
        <f t="shared" si="55"/>
        <v>10000</v>
      </c>
      <c r="AD30" s="7">
        <f t="shared" si="56"/>
        <v>-42470</v>
      </c>
      <c r="AF30" s="13">
        <f t="shared" ref="AF30:AL30" si="91">IF(AND(W30&lt;0,D30&lt;0),(W30/D30)*-1,W30/D30)</f>
        <v>-12</v>
      </c>
      <c r="AG30" s="13">
        <f t="shared" si="91"/>
        <v>-0.6</v>
      </c>
      <c r="AH30" s="13">
        <f t="shared" si="91"/>
        <v>-2.2000000000000002</v>
      </c>
      <c r="AI30" s="13">
        <f t="shared" si="91"/>
        <v>-5</v>
      </c>
      <c r="AJ30" s="13" t="e">
        <f>IF(AND(AA30&lt;0,H30&lt;0),(AA30/H30)*-1,AA30/H30)</f>
        <v>#DIV/0!</v>
      </c>
      <c r="AK30" s="13">
        <f t="shared" si="91"/>
        <v>-0.66666666666666663</v>
      </c>
      <c r="AL30" s="13">
        <f t="shared" si="91"/>
        <v>0.13333333333333333</v>
      </c>
      <c r="AM30" s="13" t="e">
        <f t="shared" si="59"/>
        <v>#DIV/0!</v>
      </c>
      <c r="AO30" s="7">
        <f>U30-K30</f>
        <v>-42470</v>
      </c>
      <c r="AP30" s="13">
        <f>AO30/K30</f>
        <v>-0.45296501706484643</v>
      </c>
    </row>
    <row r="31" spans="1:42" x14ac:dyDescent="0.4">
      <c r="C31" s="1" t="s">
        <v>67</v>
      </c>
      <c r="D31" s="33">
        <f>D30/D25</f>
        <v>0.05</v>
      </c>
      <c r="E31" s="33">
        <f t="shared" ref="E31:J31" si="92">E30/E25</f>
        <v>-0.25</v>
      </c>
      <c r="F31" s="33">
        <f t="shared" si="92"/>
        <v>-0.2</v>
      </c>
      <c r="G31" s="33">
        <f t="shared" si="92"/>
        <v>8.3333333333333329E-2</v>
      </c>
      <c r="H31" s="33">
        <f t="shared" si="92"/>
        <v>0</v>
      </c>
      <c r="I31" s="33">
        <f t="shared" si="92"/>
        <v>7.8947368421052627E-2</v>
      </c>
      <c r="J31" s="33">
        <f t="shared" si="92"/>
        <v>0.13636363636363635</v>
      </c>
      <c r="K31" s="33">
        <f>K30/K25</f>
        <v>0.10346501875965571</v>
      </c>
      <c r="M31" s="1" t="s">
        <v>67</v>
      </c>
      <c r="N31" s="33">
        <f>N30/N25</f>
        <v>-1.1000000000000001</v>
      </c>
      <c r="O31" s="33">
        <f t="shared" ref="O31:T31" si="93">O30/O25</f>
        <v>-0.44444444444444442</v>
      </c>
      <c r="P31" s="33">
        <f t="shared" si="93"/>
        <v>-1.0666666666666667</v>
      </c>
      <c r="Q31" s="33">
        <f t="shared" si="93"/>
        <v>-0.5</v>
      </c>
      <c r="R31" s="33">
        <f t="shared" si="93"/>
        <v>-0.16666666666666666</v>
      </c>
      <c r="S31" s="33">
        <f t="shared" si="93"/>
        <v>2.6315789473684209E-2</v>
      </c>
      <c r="T31" s="33">
        <f t="shared" si="93"/>
        <v>0.14912280701754385</v>
      </c>
      <c r="U31" s="33">
        <f>U30/U25</f>
        <v>5.7371364653243849E-2</v>
      </c>
      <c r="W31" s="50">
        <f t="shared" ref="W31" si="94">W30/W25</f>
        <v>1.2</v>
      </c>
      <c r="X31" s="50">
        <f t="shared" ref="X31" si="95">X30/X25</f>
        <v>1.5</v>
      </c>
      <c r="Y31" s="50">
        <f t="shared" ref="Y31" si="96">Y30/Y25</f>
        <v>1.1000000000000001</v>
      </c>
      <c r="Z31" s="50">
        <f t="shared" ref="Z31" si="97">Z30/Z25</f>
        <v>1.25</v>
      </c>
      <c r="AA31" s="50">
        <f t="shared" ref="AA31" si="98">AA30/AA25</f>
        <v>1.5</v>
      </c>
      <c r="AB31" s="50" t="e">
        <f t="shared" ref="AB31" si="99">AB30/AB25</f>
        <v>#DIV/0!</v>
      </c>
      <c r="AC31" s="50">
        <f t="shared" ref="AC31" si="100">AC30/AC25</f>
        <v>0.5</v>
      </c>
      <c r="AD31" s="50">
        <f>AD30/AD25</f>
        <v>3.4811475409836063</v>
      </c>
      <c r="AF31" s="33">
        <f t="shared" ref="AF31:AM31" si="101">AF30/AF25</f>
        <v>24</v>
      </c>
      <c r="AG31" s="33">
        <f t="shared" si="101"/>
        <v>5.9999999999999991</v>
      </c>
      <c r="AH31" s="33">
        <f t="shared" si="101"/>
        <v>5.5</v>
      </c>
      <c r="AI31" s="33">
        <f t="shared" si="101"/>
        <v>15</v>
      </c>
      <c r="AJ31" s="33" t="e">
        <f t="shared" si="101"/>
        <v>#DIV/0!</v>
      </c>
      <c r="AK31" s="33" t="e">
        <f t="shared" si="101"/>
        <v>#DIV/0!</v>
      </c>
      <c r="AL31" s="33">
        <f t="shared" si="101"/>
        <v>3.666666666666667</v>
      </c>
      <c r="AM31" s="33" t="e">
        <f t="shared" si="101"/>
        <v>#DIV/0!</v>
      </c>
      <c r="AO31" s="34"/>
      <c r="AP31" s="23"/>
    </row>
    <row r="32" spans="1:42" x14ac:dyDescent="0.4">
      <c r="D32" s="3" t="str">
        <f>IF(D30&gt;0,"黒字","赤字")</f>
        <v>黒字</v>
      </c>
      <c r="E32" s="3" t="str">
        <f t="shared" ref="E32" si="102">IF(E30&gt;0,"黒字","赤字")</f>
        <v>赤字</v>
      </c>
      <c r="F32" s="3" t="str">
        <f t="shared" ref="F32" si="103">IF(F30&gt;0,"黒字","赤字")</f>
        <v>赤字</v>
      </c>
      <c r="G32" s="3" t="str">
        <f t="shared" ref="G32" si="104">IF(G30&gt;0,"黒字","赤字")</f>
        <v>黒字</v>
      </c>
      <c r="H32" s="3" t="str">
        <f t="shared" ref="H32" si="105">IF(H30&gt;0,"黒字","赤字")</f>
        <v>赤字</v>
      </c>
      <c r="I32" s="3" t="str">
        <f t="shared" ref="I32" si="106">IF(I30&gt;0,"黒字","赤字")</f>
        <v>黒字</v>
      </c>
      <c r="J32" s="3" t="str">
        <f t="shared" ref="J32" si="107">IF(J30&gt;0,"黒字","赤字")</f>
        <v>黒字</v>
      </c>
      <c r="N32" s="3" t="str">
        <f>IF(N30&gt;0,"黒字","赤字")</f>
        <v>赤字</v>
      </c>
      <c r="O32" s="3" t="str">
        <f t="shared" ref="O32" si="108">IF(O30&gt;0,"黒字","赤字")</f>
        <v>赤字</v>
      </c>
      <c r="P32" s="3" t="str">
        <f t="shared" ref="P32" si="109">IF(P30&gt;0,"黒字","赤字")</f>
        <v>赤字</v>
      </c>
      <c r="Q32" s="3" t="str">
        <f t="shared" ref="Q32" si="110">IF(Q30&gt;0,"黒字","赤字")</f>
        <v>赤字</v>
      </c>
      <c r="R32" s="3" t="str">
        <f t="shared" ref="R32" si="111">IF(R30&gt;0,"黒字","赤字")</f>
        <v>赤字</v>
      </c>
      <c r="S32" s="3" t="str">
        <f t="shared" ref="S32" si="112">IF(S30&gt;0,"黒字","赤字")</f>
        <v>黒字</v>
      </c>
      <c r="T32" s="3" t="str">
        <f t="shared" ref="T32" si="113">IF(T30&gt;0,"黒字","赤字")</f>
        <v>黒字</v>
      </c>
    </row>
    <row r="34" spans="1:42" x14ac:dyDescent="0.4">
      <c r="C34" s="14" t="s">
        <v>16</v>
      </c>
      <c r="D34" s="2">
        <f>COUNTA(D32:J32)</f>
        <v>7</v>
      </c>
      <c r="M34" s="14" t="s">
        <v>16</v>
      </c>
      <c r="N34" s="2">
        <f>COUNTA(N32:T32)</f>
        <v>7</v>
      </c>
    </row>
    <row r="35" spans="1:42" x14ac:dyDescent="0.4">
      <c r="C35" s="14" t="s">
        <v>17</v>
      </c>
      <c r="D35" s="2">
        <f>COUNTIF(D32:J32,"黒字")</f>
        <v>4</v>
      </c>
      <c r="M35" s="14" t="s">
        <v>17</v>
      </c>
      <c r="N35" s="2">
        <f>COUNTIF(N32:T32,"黒字")</f>
        <v>2</v>
      </c>
    </row>
    <row r="36" spans="1:42" x14ac:dyDescent="0.4">
      <c r="C36" s="14" t="s">
        <v>18</v>
      </c>
      <c r="D36" s="2">
        <f>COUNTIF(D32:J32,"赤字")</f>
        <v>3</v>
      </c>
      <c r="M36" s="14" t="s">
        <v>18</v>
      </c>
      <c r="N36" s="2">
        <f>COUNTIF(N32:T32,"赤字")</f>
        <v>5</v>
      </c>
    </row>
    <row r="37" spans="1:42" x14ac:dyDescent="0.4">
      <c r="C37" s="14" t="s">
        <v>19</v>
      </c>
      <c r="D37" s="13">
        <f>D36/D34</f>
        <v>0.42857142857142855</v>
      </c>
      <c r="M37" s="14" t="s">
        <v>19</v>
      </c>
      <c r="N37" s="13">
        <f>N36/N34</f>
        <v>0.7142857142857143</v>
      </c>
    </row>
    <row r="42" spans="1:42" x14ac:dyDescent="0.4">
      <c r="A42" t="s">
        <v>35</v>
      </c>
      <c r="D42" s="65" t="s">
        <v>0</v>
      </c>
      <c r="E42" s="66"/>
      <c r="F42" s="66"/>
      <c r="G42" s="66"/>
      <c r="H42" s="66"/>
      <c r="I42" s="66"/>
      <c r="J42" s="66"/>
      <c r="K42" s="67"/>
      <c r="N42" s="71" t="s">
        <v>1</v>
      </c>
      <c r="O42" s="72"/>
      <c r="P42" s="72"/>
      <c r="Q42" s="72"/>
      <c r="R42" s="72"/>
      <c r="S42" s="72"/>
      <c r="T42" s="72"/>
      <c r="U42" s="73"/>
      <c r="W42" s="74" t="s">
        <v>25</v>
      </c>
      <c r="X42" s="75"/>
      <c r="Y42" s="75"/>
      <c r="Z42" s="75"/>
      <c r="AA42" s="75"/>
      <c r="AB42" s="75"/>
      <c r="AC42" s="75"/>
      <c r="AD42" s="76"/>
      <c r="AF42" s="77" t="s">
        <v>26</v>
      </c>
      <c r="AG42" s="78"/>
      <c r="AH42" s="78"/>
      <c r="AI42" s="78"/>
      <c r="AJ42" s="78"/>
      <c r="AK42" s="78"/>
      <c r="AL42" s="78"/>
      <c r="AM42" s="79"/>
    </row>
    <row r="43" spans="1:42" x14ac:dyDescent="0.4">
      <c r="A43" t="s">
        <v>36</v>
      </c>
      <c r="D43" s="10" t="s">
        <v>2</v>
      </c>
      <c r="E43" s="10" t="s">
        <v>3</v>
      </c>
      <c r="F43" s="10" t="s">
        <v>4</v>
      </c>
      <c r="G43" s="10" t="s">
        <v>5</v>
      </c>
      <c r="H43" s="10" t="s">
        <v>6</v>
      </c>
      <c r="I43" s="10" t="s">
        <v>7</v>
      </c>
      <c r="J43" s="10" t="s">
        <v>8</v>
      </c>
      <c r="K43" s="10" t="s">
        <v>13</v>
      </c>
      <c r="N43" s="4" t="s">
        <v>2</v>
      </c>
      <c r="O43" s="4" t="s">
        <v>3</v>
      </c>
      <c r="P43" s="4" t="s">
        <v>4</v>
      </c>
      <c r="Q43" s="4" t="s">
        <v>5</v>
      </c>
      <c r="R43" s="4" t="s">
        <v>6</v>
      </c>
      <c r="S43" s="4" t="s">
        <v>7</v>
      </c>
      <c r="T43" s="4" t="s">
        <v>8</v>
      </c>
      <c r="U43" s="4" t="s">
        <v>13</v>
      </c>
      <c r="W43" s="49" t="s">
        <v>2</v>
      </c>
      <c r="X43" s="49" t="s">
        <v>3</v>
      </c>
      <c r="Y43" s="49" t="s">
        <v>4</v>
      </c>
      <c r="Z43" s="49" t="s">
        <v>5</v>
      </c>
      <c r="AA43" s="49" t="s">
        <v>6</v>
      </c>
      <c r="AB43" s="49" t="s">
        <v>7</v>
      </c>
      <c r="AC43" s="49" t="s">
        <v>8</v>
      </c>
      <c r="AD43" s="49" t="s">
        <v>13</v>
      </c>
      <c r="AF43" s="21" t="s">
        <v>2</v>
      </c>
      <c r="AG43" s="21" t="s">
        <v>3</v>
      </c>
      <c r="AH43" s="21" t="s">
        <v>4</v>
      </c>
      <c r="AI43" s="21" t="s">
        <v>5</v>
      </c>
      <c r="AJ43" s="21" t="s">
        <v>6</v>
      </c>
      <c r="AK43" s="21" t="s">
        <v>7</v>
      </c>
      <c r="AL43" s="21" t="s">
        <v>8</v>
      </c>
      <c r="AM43" s="21" t="s">
        <v>13</v>
      </c>
      <c r="AO43" s="11" t="s">
        <v>15</v>
      </c>
      <c r="AP43" s="11" t="s">
        <v>14</v>
      </c>
    </row>
    <row r="44" spans="1:42" x14ac:dyDescent="0.4">
      <c r="A44" t="s">
        <v>49</v>
      </c>
      <c r="C44" s="1" t="s">
        <v>41</v>
      </c>
      <c r="D44" s="2">
        <v>29800</v>
      </c>
      <c r="E44" s="2">
        <v>29900</v>
      </c>
      <c r="F44" s="2">
        <v>31000</v>
      </c>
      <c r="G44" s="2">
        <v>30000</v>
      </c>
      <c r="H44" s="2">
        <v>31000</v>
      </c>
      <c r="I44" s="2">
        <v>29900</v>
      </c>
      <c r="J44" s="2">
        <v>29500</v>
      </c>
      <c r="K44" s="2">
        <f>SUM(D44:J44)</f>
        <v>211100</v>
      </c>
      <c r="M44" s="1" t="s">
        <v>41</v>
      </c>
      <c r="N44" s="2">
        <v>29900</v>
      </c>
      <c r="O44" s="2">
        <v>31000</v>
      </c>
      <c r="P44" s="2">
        <v>31500</v>
      </c>
      <c r="Q44" s="2">
        <v>32000</v>
      </c>
      <c r="R44" s="2">
        <v>32500</v>
      </c>
      <c r="S44" s="2">
        <v>33000</v>
      </c>
      <c r="T44" s="2">
        <v>33500</v>
      </c>
      <c r="U44" s="2">
        <f>SUM(N44:T44)</f>
        <v>223400</v>
      </c>
      <c r="W44" s="7">
        <f t="shared" ref="W44:W49" si="114">N44-D44</f>
        <v>100</v>
      </c>
      <c r="X44" s="7">
        <f t="shared" ref="X44:X49" si="115">O44-E44</f>
        <v>1100</v>
      </c>
      <c r="Y44" s="7">
        <f t="shared" ref="Y44:Y49" si="116">P44-F44</f>
        <v>500</v>
      </c>
      <c r="Z44" s="7">
        <f t="shared" ref="Z44:Z49" si="117">Q44-G44</f>
        <v>2000</v>
      </c>
      <c r="AA44" s="7">
        <f t="shared" ref="AA44:AA49" si="118">R44-H44</f>
        <v>1500</v>
      </c>
      <c r="AB44" s="7">
        <f t="shared" ref="AB44:AB49" si="119">S44-I44</f>
        <v>3100</v>
      </c>
      <c r="AC44" s="7">
        <f t="shared" ref="AC44:AC49" si="120">T44-J44</f>
        <v>4000</v>
      </c>
      <c r="AD44" s="7">
        <f t="shared" ref="AD44:AD49" si="121">SUM(W44:AC44)</f>
        <v>12300</v>
      </c>
      <c r="AF44" s="13">
        <f t="shared" ref="AF44:AF48" si="122">W44/D44</f>
        <v>3.3557046979865771E-3</v>
      </c>
      <c r="AG44" s="13">
        <f>X44/E44</f>
        <v>3.678929765886288E-2</v>
      </c>
      <c r="AH44" s="13">
        <f t="shared" ref="AH44:AH48" si="123">Y44/F44</f>
        <v>1.6129032258064516E-2</v>
      </c>
      <c r="AI44" s="13">
        <f t="shared" ref="AI44:AI48" si="124">Z44/G44</f>
        <v>6.6666666666666666E-2</v>
      </c>
      <c r="AJ44" s="13">
        <f t="shared" ref="AJ44:AJ48" si="125">AA44/H44</f>
        <v>4.8387096774193547E-2</v>
      </c>
      <c r="AK44" s="13">
        <f t="shared" ref="AK44:AK48" si="126">AB44/I44</f>
        <v>0.10367892976588629</v>
      </c>
      <c r="AL44" s="13">
        <f t="shared" ref="AL44:AL48" si="127">AC44/J44</f>
        <v>0.13559322033898305</v>
      </c>
      <c r="AM44" s="13">
        <f t="shared" ref="AM44:AM49" si="128">SUM(AF44:AL44)</f>
        <v>0.41059994816064349</v>
      </c>
      <c r="AO44" s="7">
        <f>U44-K44</f>
        <v>12300</v>
      </c>
      <c r="AP44" s="13">
        <f>AO44/K44</f>
        <v>5.8266224538133585E-2</v>
      </c>
    </row>
    <row r="45" spans="1:42" x14ac:dyDescent="0.4">
      <c r="A45" s="27"/>
      <c r="C45" s="1" t="s">
        <v>9</v>
      </c>
      <c r="D45" s="2">
        <v>10000</v>
      </c>
      <c r="E45" s="2">
        <v>11000</v>
      </c>
      <c r="F45" s="2">
        <v>11500</v>
      </c>
      <c r="G45" s="2">
        <v>12000</v>
      </c>
      <c r="H45" s="2">
        <v>12500</v>
      </c>
      <c r="I45" s="2">
        <v>13000</v>
      </c>
      <c r="J45" s="2">
        <v>13500</v>
      </c>
      <c r="K45" s="2">
        <f>SUM(D45:J45)</f>
        <v>83500</v>
      </c>
      <c r="M45" s="1" t="s">
        <v>9</v>
      </c>
      <c r="N45" s="2">
        <v>10100</v>
      </c>
      <c r="O45" s="2">
        <v>11000</v>
      </c>
      <c r="P45" s="2">
        <v>10900</v>
      </c>
      <c r="Q45" s="2">
        <v>11500</v>
      </c>
      <c r="R45" s="2">
        <v>12100</v>
      </c>
      <c r="S45" s="2">
        <v>14100</v>
      </c>
      <c r="T45" s="2">
        <v>12600</v>
      </c>
      <c r="U45" s="2">
        <f>SUM(N45:T45)</f>
        <v>82300</v>
      </c>
      <c r="W45" s="7">
        <f t="shared" si="114"/>
        <v>100</v>
      </c>
      <c r="X45" s="7">
        <f t="shared" si="115"/>
        <v>0</v>
      </c>
      <c r="Y45" s="7">
        <f t="shared" si="116"/>
        <v>-600</v>
      </c>
      <c r="Z45" s="7">
        <f t="shared" si="117"/>
        <v>-500</v>
      </c>
      <c r="AA45" s="7">
        <f>R45-H45</f>
        <v>-400</v>
      </c>
      <c r="AB45" s="7">
        <f t="shared" si="119"/>
        <v>1100</v>
      </c>
      <c r="AC45" s="7">
        <f t="shared" si="120"/>
        <v>-900</v>
      </c>
      <c r="AD45" s="7">
        <f t="shared" si="121"/>
        <v>-1200</v>
      </c>
      <c r="AF45" s="13">
        <f t="shared" si="122"/>
        <v>0.01</v>
      </c>
      <c r="AG45" s="13">
        <f t="shared" ref="AG45:AG48" si="129">X45/E45</f>
        <v>0</v>
      </c>
      <c r="AH45" s="13">
        <f t="shared" si="123"/>
        <v>-5.2173913043478258E-2</v>
      </c>
      <c r="AI45" s="13">
        <f t="shared" si="124"/>
        <v>-4.1666666666666664E-2</v>
      </c>
      <c r="AJ45" s="13">
        <f t="shared" si="125"/>
        <v>-3.2000000000000001E-2</v>
      </c>
      <c r="AK45" s="13">
        <f t="shared" si="126"/>
        <v>8.461538461538462E-2</v>
      </c>
      <c r="AL45" s="13">
        <f t="shared" si="127"/>
        <v>-6.6666666666666666E-2</v>
      </c>
      <c r="AM45" s="13">
        <f t="shared" si="128"/>
        <v>-9.789186176142696E-2</v>
      </c>
      <c r="AO45" s="7">
        <f>U45-K45</f>
        <v>-1200</v>
      </c>
      <c r="AP45" s="13">
        <f t="shared" ref="AP45:AP46" si="130">AO45/K45</f>
        <v>-1.437125748502994E-2</v>
      </c>
    </row>
    <row r="46" spans="1:42" x14ac:dyDescent="0.4">
      <c r="C46" s="1" t="s">
        <v>10</v>
      </c>
      <c r="D46" s="2">
        <v>15000</v>
      </c>
      <c r="E46" s="2">
        <v>15500</v>
      </c>
      <c r="F46" s="2">
        <v>15000</v>
      </c>
      <c r="G46" s="2">
        <v>15000</v>
      </c>
      <c r="H46" s="2">
        <v>15000</v>
      </c>
      <c r="I46" s="2">
        <v>15000</v>
      </c>
      <c r="J46" s="2">
        <v>15000</v>
      </c>
      <c r="K46" s="2">
        <f>SUM(D46:J46)</f>
        <v>105500</v>
      </c>
      <c r="M46" s="1" t="s">
        <v>10</v>
      </c>
      <c r="N46" s="2">
        <v>14500</v>
      </c>
      <c r="O46" s="2">
        <v>15000</v>
      </c>
      <c r="P46" s="2">
        <v>15000</v>
      </c>
      <c r="Q46" s="2">
        <v>15200</v>
      </c>
      <c r="R46" s="2">
        <v>15000</v>
      </c>
      <c r="S46" s="2">
        <v>19000</v>
      </c>
      <c r="T46" s="2">
        <v>14900</v>
      </c>
      <c r="U46" s="2">
        <f>SUM(N46:T46)</f>
        <v>108600</v>
      </c>
      <c r="W46" s="7">
        <f t="shared" si="114"/>
        <v>-500</v>
      </c>
      <c r="X46" s="7">
        <f t="shared" si="115"/>
        <v>-500</v>
      </c>
      <c r="Y46" s="7">
        <f t="shared" si="116"/>
        <v>0</v>
      </c>
      <c r="Z46" s="7">
        <f t="shared" si="117"/>
        <v>200</v>
      </c>
      <c r="AA46" s="7">
        <f t="shared" si="118"/>
        <v>0</v>
      </c>
      <c r="AB46" s="7">
        <f t="shared" si="119"/>
        <v>4000</v>
      </c>
      <c r="AC46" s="7">
        <f t="shared" si="120"/>
        <v>-100</v>
      </c>
      <c r="AD46" s="7">
        <f t="shared" si="121"/>
        <v>3100</v>
      </c>
      <c r="AF46" s="13">
        <f t="shared" si="122"/>
        <v>-3.3333333333333333E-2</v>
      </c>
      <c r="AG46" s="13">
        <f t="shared" si="129"/>
        <v>-3.2258064516129031E-2</v>
      </c>
      <c r="AH46" s="13">
        <f t="shared" si="123"/>
        <v>0</v>
      </c>
      <c r="AI46" s="13">
        <f t="shared" si="124"/>
        <v>1.3333333333333334E-2</v>
      </c>
      <c r="AJ46" s="13">
        <f t="shared" si="125"/>
        <v>0</v>
      </c>
      <c r="AK46" s="13">
        <f t="shared" si="126"/>
        <v>0.26666666666666666</v>
      </c>
      <c r="AL46" s="13">
        <f t="shared" si="127"/>
        <v>-6.6666666666666671E-3</v>
      </c>
      <c r="AM46" s="13">
        <f t="shared" si="128"/>
        <v>0.20774193548387099</v>
      </c>
      <c r="AO46" s="7">
        <f t="shared" ref="AO46:AO47" si="131">U46-K46</f>
        <v>3100</v>
      </c>
      <c r="AP46" s="13">
        <f t="shared" si="130"/>
        <v>2.9383886255924172E-2</v>
      </c>
    </row>
    <row r="47" spans="1:42" x14ac:dyDescent="0.4">
      <c r="C47" s="1" t="s">
        <v>48</v>
      </c>
      <c r="D47" s="2">
        <f>SUM(D45:D46)</f>
        <v>25000</v>
      </c>
      <c r="E47" s="2">
        <f t="shared" ref="E47:J47" si="132">SUM(E45:E46)</f>
        <v>26500</v>
      </c>
      <c r="F47" s="2">
        <f t="shared" si="132"/>
        <v>26500</v>
      </c>
      <c r="G47" s="2">
        <f t="shared" si="132"/>
        <v>27000</v>
      </c>
      <c r="H47" s="2">
        <f t="shared" si="132"/>
        <v>27500</v>
      </c>
      <c r="I47" s="15">
        <f t="shared" si="132"/>
        <v>28000</v>
      </c>
      <c r="J47" s="15">
        <f t="shared" si="132"/>
        <v>28500</v>
      </c>
      <c r="K47" s="2">
        <f>SUM(D47:J47)</f>
        <v>189000</v>
      </c>
      <c r="M47" s="1" t="s">
        <v>48</v>
      </c>
      <c r="N47" s="2">
        <f>SUM(N45:N46)</f>
        <v>24600</v>
      </c>
      <c r="O47" s="2">
        <f t="shared" ref="O47:T47" si="133">SUM(O45:O46)</f>
        <v>26000</v>
      </c>
      <c r="P47" s="2">
        <f t="shared" si="133"/>
        <v>25900</v>
      </c>
      <c r="Q47" s="2">
        <f t="shared" si="133"/>
        <v>26700</v>
      </c>
      <c r="R47" s="2">
        <f t="shared" si="133"/>
        <v>27100</v>
      </c>
      <c r="S47" s="15">
        <f t="shared" si="133"/>
        <v>33100</v>
      </c>
      <c r="T47" s="15">
        <f t="shared" si="133"/>
        <v>27500</v>
      </c>
      <c r="U47" s="2">
        <f>SUM(N47:T47)</f>
        <v>190900</v>
      </c>
      <c r="W47" s="7">
        <f t="shared" si="114"/>
        <v>-400</v>
      </c>
      <c r="X47" s="7">
        <f t="shared" si="115"/>
        <v>-500</v>
      </c>
      <c r="Y47" s="7">
        <f t="shared" si="116"/>
        <v>-600</v>
      </c>
      <c r="Z47" s="7">
        <f t="shared" si="117"/>
        <v>-300</v>
      </c>
      <c r="AA47" s="7">
        <f t="shared" si="118"/>
        <v>-400</v>
      </c>
      <c r="AB47" s="7">
        <f t="shared" si="119"/>
        <v>5100</v>
      </c>
      <c r="AC47" s="7">
        <f t="shared" si="120"/>
        <v>-1000</v>
      </c>
      <c r="AD47" s="7">
        <f t="shared" si="121"/>
        <v>1900</v>
      </c>
      <c r="AF47" s="13">
        <f t="shared" si="122"/>
        <v>-1.6E-2</v>
      </c>
      <c r="AG47" s="13">
        <f t="shared" si="129"/>
        <v>-1.8867924528301886E-2</v>
      </c>
      <c r="AH47" s="13">
        <f t="shared" si="123"/>
        <v>-2.2641509433962263E-2</v>
      </c>
      <c r="AI47" s="13">
        <f t="shared" si="124"/>
        <v>-1.1111111111111112E-2</v>
      </c>
      <c r="AJ47" s="13">
        <f t="shared" si="125"/>
        <v>-1.4545454545454545E-2</v>
      </c>
      <c r="AK47" s="13">
        <f>AB47/I47</f>
        <v>0.18214285714285713</v>
      </c>
      <c r="AL47" s="13">
        <f t="shared" si="127"/>
        <v>-3.5087719298245612E-2</v>
      </c>
      <c r="AM47" s="13">
        <f t="shared" si="128"/>
        <v>6.3889138225781725E-2</v>
      </c>
      <c r="AO47" s="7">
        <f t="shared" si="131"/>
        <v>1900</v>
      </c>
      <c r="AP47" s="13">
        <f>AO47/K47</f>
        <v>1.0052910052910053E-2</v>
      </c>
    </row>
    <row r="48" spans="1:42" x14ac:dyDescent="0.4">
      <c r="C48" s="1" t="s">
        <v>22</v>
      </c>
      <c r="D48" s="13">
        <f>D45/D47</f>
        <v>0.4</v>
      </c>
      <c r="E48" s="13">
        <f>E45/E47</f>
        <v>0.41509433962264153</v>
      </c>
      <c r="F48" s="13">
        <f>F45/F47</f>
        <v>0.43396226415094341</v>
      </c>
      <c r="G48" s="13">
        <f t="shared" ref="G48:J48" si="134">G45/G47</f>
        <v>0.44444444444444442</v>
      </c>
      <c r="H48" s="13">
        <f t="shared" si="134"/>
        <v>0.45454545454545453</v>
      </c>
      <c r="I48" s="13">
        <f t="shared" si="134"/>
        <v>0.4642857142857143</v>
      </c>
      <c r="J48" s="13">
        <f t="shared" si="134"/>
        <v>0.47368421052631576</v>
      </c>
      <c r="K48" s="13">
        <f>K45/K47</f>
        <v>0.4417989417989418</v>
      </c>
      <c r="M48" s="1" t="s">
        <v>22</v>
      </c>
      <c r="N48" s="13">
        <f>N45/N47</f>
        <v>0.41056910569105692</v>
      </c>
      <c r="O48" s="13">
        <f>O45/O47</f>
        <v>0.42307692307692307</v>
      </c>
      <c r="P48" s="13">
        <f>P45/P47</f>
        <v>0.42084942084942084</v>
      </c>
      <c r="Q48" s="13">
        <f t="shared" ref="Q48:T48" si="135">Q45/Q47</f>
        <v>0.43071161048689138</v>
      </c>
      <c r="R48" s="13">
        <f t="shared" si="135"/>
        <v>0.44649446494464945</v>
      </c>
      <c r="S48" s="13">
        <f t="shared" si="135"/>
        <v>0.42598187311178248</v>
      </c>
      <c r="T48" s="13">
        <f t="shared" si="135"/>
        <v>0.45818181818181819</v>
      </c>
      <c r="U48" s="13">
        <f>U45/U47</f>
        <v>0.43111576741749608</v>
      </c>
      <c r="W48" s="7">
        <f t="shared" si="114"/>
        <v>1.0569105691056901E-2</v>
      </c>
      <c r="X48" s="7">
        <f t="shared" si="115"/>
        <v>7.9825834542815444E-3</v>
      </c>
      <c r="Y48" s="7">
        <f t="shared" si="116"/>
        <v>-1.311284330152257E-2</v>
      </c>
      <c r="Z48" s="7">
        <f t="shared" si="117"/>
        <v>-1.3732833957553037E-2</v>
      </c>
      <c r="AA48" s="7">
        <f t="shared" si="118"/>
        <v>-8.0509896008050807E-3</v>
      </c>
      <c r="AB48" s="7">
        <f t="shared" si="119"/>
        <v>-3.8303841173931819E-2</v>
      </c>
      <c r="AC48" s="7">
        <f t="shared" si="120"/>
        <v>-1.5502392344497573E-2</v>
      </c>
      <c r="AD48" s="7">
        <f t="shared" si="121"/>
        <v>-7.0151211232971633E-2</v>
      </c>
      <c r="AF48" s="13">
        <f t="shared" si="122"/>
        <v>2.6422764227642254E-2</v>
      </c>
      <c r="AG48" s="13">
        <f t="shared" si="129"/>
        <v>1.9230769230769173E-2</v>
      </c>
      <c r="AH48" s="13">
        <f t="shared" si="123"/>
        <v>-3.0216551955682444E-2</v>
      </c>
      <c r="AI48" s="13">
        <f t="shared" si="124"/>
        <v>-3.0898876404494333E-2</v>
      </c>
      <c r="AJ48" s="13">
        <f t="shared" si="125"/>
        <v>-1.7712177121771179E-2</v>
      </c>
      <c r="AK48" s="13">
        <f t="shared" si="126"/>
        <v>-8.2500580990006997E-2</v>
      </c>
      <c r="AL48" s="13">
        <f t="shared" si="127"/>
        <v>-3.2727272727272654E-2</v>
      </c>
      <c r="AM48" s="13">
        <f t="shared" si="128"/>
        <v>-0.14840192574081618</v>
      </c>
      <c r="AO48" s="7">
        <f>U48-K48</f>
        <v>-1.0683174381445726E-2</v>
      </c>
      <c r="AP48" s="13">
        <f>AO48/K48</f>
        <v>-2.4181077342434038E-2</v>
      </c>
    </row>
    <row r="49" spans="3:42" x14ac:dyDescent="0.4">
      <c r="C49" s="1" t="s">
        <v>11</v>
      </c>
      <c r="D49" s="7">
        <f>D44-D47</f>
        <v>4800</v>
      </c>
      <c r="E49" s="7">
        <f>E44-E47</f>
        <v>3400</v>
      </c>
      <c r="F49" s="7">
        <f t="shared" ref="F49:J49" si="136">F44-F47</f>
        <v>4500</v>
      </c>
      <c r="G49" s="7">
        <f t="shared" si="136"/>
        <v>3000</v>
      </c>
      <c r="H49" s="7">
        <f t="shared" si="136"/>
        <v>3500</v>
      </c>
      <c r="I49" s="16">
        <f t="shared" si="136"/>
        <v>1900</v>
      </c>
      <c r="J49" s="16">
        <f t="shared" si="136"/>
        <v>1000</v>
      </c>
      <c r="K49" s="7">
        <f>SUM(D49:J49)</f>
        <v>22100</v>
      </c>
      <c r="M49" s="1" t="s">
        <v>11</v>
      </c>
      <c r="N49" s="7">
        <f>N44-N47</f>
        <v>5300</v>
      </c>
      <c r="O49" s="7">
        <f t="shared" ref="O49:T49" si="137">O44-O47</f>
        <v>5000</v>
      </c>
      <c r="P49" s="7">
        <f t="shared" si="137"/>
        <v>5600</v>
      </c>
      <c r="Q49" s="7">
        <f t="shared" si="137"/>
        <v>5300</v>
      </c>
      <c r="R49" s="7">
        <f t="shared" si="137"/>
        <v>5400</v>
      </c>
      <c r="S49" s="16">
        <f t="shared" si="137"/>
        <v>-100</v>
      </c>
      <c r="T49" s="16">
        <f t="shared" si="137"/>
        <v>6000</v>
      </c>
      <c r="U49" s="7">
        <f>SUM(N49:T49)</f>
        <v>32500</v>
      </c>
      <c r="W49" s="7">
        <f t="shared" si="114"/>
        <v>500</v>
      </c>
      <c r="X49" s="7">
        <f t="shared" si="115"/>
        <v>1600</v>
      </c>
      <c r="Y49" s="7">
        <f t="shared" si="116"/>
        <v>1100</v>
      </c>
      <c r="Z49" s="7">
        <f t="shared" si="117"/>
        <v>2300</v>
      </c>
      <c r="AA49" s="7">
        <f t="shared" si="118"/>
        <v>1900</v>
      </c>
      <c r="AB49" s="7">
        <f t="shared" si="119"/>
        <v>-2000</v>
      </c>
      <c r="AC49" s="7">
        <f t="shared" si="120"/>
        <v>5000</v>
      </c>
      <c r="AD49" s="7">
        <f t="shared" si="121"/>
        <v>10400</v>
      </c>
      <c r="AF49" s="13">
        <f>IF(AND(W49&lt;0,D49&lt;0),(W49/D49)*-1,W49/D49)</f>
        <v>0.10416666666666667</v>
      </c>
      <c r="AG49" s="13">
        <f t="shared" ref="AG49" si="138">IF(AND(X49&lt;0,E49&lt;0),(X49/E49)*-1,X49/E49)</f>
        <v>0.47058823529411764</v>
      </c>
      <c r="AH49" s="13">
        <f t="shared" ref="AH49" si="139">IF(AND(Y49&lt;0,F49&lt;0),(Y49/F49)*-1,Y49/F49)</f>
        <v>0.24444444444444444</v>
      </c>
      <c r="AI49" s="13">
        <f t="shared" ref="AI49" si="140">IF(AND(Z49&lt;0,G49&lt;0),(Z49/G49)*-1,Z49/G49)</f>
        <v>0.76666666666666672</v>
      </c>
      <c r="AJ49" s="13">
        <f t="shared" ref="AJ49" si="141">IF(AND(AA49&lt;0,H49&lt;0),(AA49/H49)*-1,AA49/H49)</f>
        <v>0.54285714285714282</v>
      </c>
      <c r="AK49" s="13">
        <f t="shared" ref="AK49" si="142">IF(AND(AB49&lt;0,I49&lt;0),(AB49/I49)*-1,AB49/I49)</f>
        <v>-1.0526315789473684</v>
      </c>
      <c r="AL49" s="13">
        <f t="shared" ref="AL49" si="143">IF(AND(AC49&lt;0,J49&lt;0),(AC49/J49)*-1,AC49/J49)</f>
        <v>5</v>
      </c>
      <c r="AM49" s="13">
        <f t="shared" si="128"/>
        <v>6.0760915769816695</v>
      </c>
      <c r="AO49" s="7">
        <f>U49-K49</f>
        <v>10400</v>
      </c>
      <c r="AP49" s="13">
        <f t="shared" ref="AP49" si="144">AO49/K49</f>
        <v>0.47058823529411764</v>
      </c>
    </row>
    <row r="50" spans="3:42" x14ac:dyDescent="0.4">
      <c r="C50" s="1" t="s">
        <v>67</v>
      </c>
      <c r="D50" s="33">
        <f>D49/D44</f>
        <v>0.16107382550335569</v>
      </c>
      <c r="E50" s="33">
        <f t="shared" ref="E50:K50" si="145">E49/E44</f>
        <v>0.11371237458193979</v>
      </c>
      <c r="F50" s="33">
        <f t="shared" si="145"/>
        <v>0.14516129032258066</v>
      </c>
      <c r="G50" s="33">
        <f t="shared" si="145"/>
        <v>0.1</v>
      </c>
      <c r="H50" s="33">
        <f t="shared" si="145"/>
        <v>0.11290322580645161</v>
      </c>
      <c r="I50" s="33">
        <f t="shared" si="145"/>
        <v>6.354515050167224E-2</v>
      </c>
      <c r="J50" s="33">
        <f t="shared" si="145"/>
        <v>3.3898305084745763E-2</v>
      </c>
      <c r="K50" s="33">
        <f t="shared" si="145"/>
        <v>0.10468972051160587</v>
      </c>
      <c r="M50" s="1" t="s">
        <v>67</v>
      </c>
      <c r="N50" s="33">
        <f>N49/N44</f>
        <v>0.17725752508361203</v>
      </c>
      <c r="O50" s="33">
        <f t="shared" ref="O50:U50" si="146">O49/O44</f>
        <v>0.16129032258064516</v>
      </c>
      <c r="P50" s="33">
        <f t="shared" si="146"/>
        <v>0.17777777777777778</v>
      </c>
      <c r="Q50" s="33">
        <f t="shared" si="146"/>
        <v>0.16562499999999999</v>
      </c>
      <c r="R50" s="33">
        <f t="shared" si="146"/>
        <v>0.16615384615384615</v>
      </c>
      <c r="S50" s="33">
        <f t="shared" si="146"/>
        <v>-3.0303030303030303E-3</v>
      </c>
      <c r="T50" s="33">
        <f t="shared" si="146"/>
        <v>0.17910447761194029</v>
      </c>
      <c r="U50" s="33">
        <f t="shared" si="146"/>
        <v>0.14547896150402864</v>
      </c>
      <c r="W50" s="50">
        <f t="shared" ref="W50" si="147">W49/W44</f>
        <v>5</v>
      </c>
      <c r="X50" s="50">
        <f t="shared" ref="X50" si="148">X49/X44</f>
        <v>1.4545454545454546</v>
      </c>
      <c r="Y50" s="50">
        <f t="shared" ref="Y50" si="149">Y49/Y44</f>
        <v>2.2000000000000002</v>
      </c>
      <c r="Z50" s="50">
        <f t="shared" ref="Z50" si="150">Z49/Z44</f>
        <v>1.1499999999999999</v>
      </c>
      <c r="AA50" s="50">
        <f t="shared" ref="AA50" si="151">AA49/AA44</f>
        <v>1.2666666666666666</v>
      </c>
      <c r="AB50" s="50">
        <f t="shared" ref="AB50" si="152">AB49/AB44</f>
        <v>-0.64516129032258063</v>
      </c>
      <c r="AC50" s="50">
        <f t="shared" ref="AC50" si="153">AC49/AC44</f>
        <v>1.25</v>
      </c>
      <c r="AD50" s="50">
        <f t="shared" ref="AD50" si="154">AD49/AD44</f>
        <v>0.84552845528455289</v>
      </c>
      <c r="AF50" s="33">
        <f t="shared" ref="AF50" si="155">AF49/AF44</f>
        <v>31.041666666666668</v>
      </c>
      <c r="AG50" s="33">
        <f t="shared" ref="AG50" si="156">AG49/AG44</f>
        <v>12.791443850267378</v>
      </c>
      <c r="AH50" s="33">
        <f t="shared" ref="AH50" si="157">AH49/AH44</f>
        <v>15.155555555555555</v>
      </c>
      <c r="AI50" s="33">
        <f t="shared" ref="AI50" si="158">AI49/AI44</f>
        <v>11.500000000000002</v>
      </c>
      <c r="AJ50" s="33">
        <f t="shared" ref="AJ50" si="159">AJ49/AJ44</f>
        <v>11.219047619047618</v>
      </c>
      <c r="AK50" s="33">
        <f t="shared" ref="AK50" si="160">AK49/AK44</f>
        <v>-10.152801358234294</v>
      </c>
      <c r="AL50" s="33">
        <f t="shared" ref="AL50" si="161">AL49/AL44</f>
        <v>36.875</v>
      </c>
      <c r="AM50" s="33">
        <f t="shared" ref="AM50" si="162">AM49/AM44</f>
        <v>14.798081695335368</v>
      </c>
      <c r="AO50" s="34"/>
      <c r="AP50" s="23"/>
    </row>
    <row r="51" spans="3:42" x14ac:dyDescent="0.4">
      <c r="D51" s="3" t="str">
        <f>IF(D49&gt;0,"黒字","赤字")</f>
        <v>黒字</v>
      </c>
      <c r="E51" s="3" t="str">
        <f t="shared" ref="E51:J51" si="163">IF(E49&gt;0,"黒字","赤字")</f>
        <v>黒字</v>
      </c>
      <c r="F51" s="3" t="str">
        <f t="shared" si="163"/>
        <v>黒字</v>
      </c>
      <c r="G51" s="3" t="str">
        <f t="shared" si="163"/>
        <v>黒字</v>
      </c>
      <c r="H51" s="3" t="str">
        <f t="shared" si="163"/>
        <v>黒字</v>
      </c>
      <c r="I51" s="3" t="str">
        <f t="shared" si="163"/>
        <v>黒字</v>
      </c>
      <c r="J51" s="3" t="str">
        <f t="shared" si="163"/>
        <v>黒字</v>
      </c>
      <c r="N51" s="3" t="str">
        <f>IF(N49&gt;0,"黒字","赤字")</f>
        <v>黒字</v>
      </c>
      <c r="O51" s="3" t="str">
        <f t="shared" ref="O51:T51" si="164">IF(O49&gt;0,"黒字","赤字")</f>
        <v>黒字</v>
      </c>
      <c r="P51" s="3" t="str">
        <f t="shared" si="164"/>
        <v>黒字</v>
      </c>
      <c r="Q51" s="3" t="str">
        <f t="shared" si="164"/>
        <v>黒字</v>
      </c>
      <c r="R51" s="3" t="str">
        <f t="shared" si="164"/>
        <v>黒字</v>
      </c>
      <c r="S51" s="3" t="str">
        <f t="shared" si="164"/>
        <v>赤字</v>
      </c>
      <c r="T51" s="3" t="str">
        <f t="shared" si="164"/>
        <v>黒字</v>
      </c>
    </row>
    <row r="53" spans="3:42" x14ac:dyDescent="0.4">
      <c r="C53" s="14" t="s">
        <v>16</v>
      </c>
      <c r="D53" s="2">
        <f>COUNTA(D51:J51)</f>
        <v>7</v>
      </c>
      <c r="M53" s="14" t="s">
        <v>16</v>
      </c>
      <c r="N53" s="2">
        <f>COUNTA(N51:T51)</f>
        <v>7</v>
      </c>
    </row>
    <row r="54" spans="3:42" x14ac:dyDescent="0.4">
      <c r="C54" s="14" t="s">
        <v>17</v>
      </c>
      <c r="D54" s="2">
        <f>COUNTIF(D51:J51,"黒字")</f>
        <v>7</v>
      </c>
      <c r="M54" s="14" t="s">
        <v>17</v>
      </c>
      <c r="N54" s="2">
        <f>COUNTIF(N51:T51,"黒字")</f>
        <v>6</v>
      </c>
      <c r="AI54" s="55"/>
    </row>
    <row r="55" spans="3:42" x14ac:dyDescent="0.4">
      <c r="C55" s="14" t="s">
        <v>18</v>
      </c>
      <c r="D55" s="2">
        <f>COUNTIF(D51:J51,"赤字")</f>
        <v>0</v>
      </c>
      <c r="M55" s="14" t="s">
        <v>18</v>
      </c>
      <c r="N55" s="2">
        <f>COUNTIF(N51:T51,"赤字")</f>
        <v>1</v>
      </c>
    </row>
    <row r="56" spans="3:42" x14ac:dyDescent="0.4">
      <c r="C56" s="14" t="s">
        <v>19</v>
      </c>
      <c r="D56" s="13">
        <f>D55/D53</f>
        <v>0</v>
      </c>
      <c r="M56" s="14" t="s">
        <v>19</v>
      </c>
      <c r="N56" s="13">
        <f>N55/N53</f>
        <v>0.14285714285714285</v>
      </c>
    </row>
  </sheetData>
  <mergeCells count="12">
    <mergeCell ref="D42:K42"/>
    <mergeCell ref="N42:U42"/>
    <mergeCell ref="W42:AD42"/>
    <mergeCell ref="AF42:AM42"/>
    <mergeCell ref="W5:AD5"/>
    <mergeCell ref="W23:AD23"/>
    <mergeCell ref="AF5:AM5"/>
    <mergeCell ref="AF23:AM23"/>
    <mergeCell ref="D5:K5"/>
    <mergeCell ref="N5:U5"/>
    <mergeCell ref="D23:K23"/>
    <mergeCell ref="N23:U23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仕様書適用結果</vt:lpstr>
      <vt:lpstr>テスト用パラメーター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2025-08-15T04:47:26Z</dcterms:modified>
</cp:coreProperties>
</file>