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40（健）総務部庶務課\調査係\●統計調査関係\10_健康福祉年報\2025（令和６）年度\20260399_令和６年度川崎市健康福祉年報の掲載等について\00_HP公開データ\21_予算\"/>
    </mc:Choice>
  </mc:AlternateContent>
  <xr:revisionPtr revIDLastSave="0" documentId="13_ncr:1_{46F3562B-267F-47C9-BEFD-8EEB61E2E2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§１表１" sheetId="1" r:id="rId1"/>
    <sheet name="§１表２" sheetId="2" r:id="rId2"/>
    <sheet name="§１表３" sheetId="3" r:id="rId3"/>
    <sheet name="§１表４" sheetId="4" r:id="rId4"/>
    <sheet name="§１表５" sheetId="5" r:id="rId5"/>
    <sheet name="§１表６" sheetId="6" r:id="rId6"/>
    <sheet name="§１表７" sheetId="7" r:id="rId7"/>
    <sheet name="§１表８" sheetId="8" r:id="rId8"/>
    <sheet name="§１表９" sheetId="9" r:id="rId9"/>
    <sheet name="§１表１０" sheetId="10" r:id="rId10"/>
    <sheet name="§１表１１" sheetId="11" r:id="rId11"/>
    <sheet name="§１表１２" sheetId="12" r:id="rId12"/>
  </sheets>
  <definedNames>
    <definedName name="_xlnm.Print_Area" localSheetId="0">§１表１!$A$1:$E$12</definedName>
    <definedName name="_xlnm.Print_Area" localSheetId="9">§１表１０!$A$1:$G$6</definedName>
    <definedName name="_xlnm.Print_Area" localSheetId="10">§１表１１!$A$1:$J$23</definedName>
    <definedName name="_xlnm.Print_Area" localSheetId="11">§１表１２!$A$1:$J$15</definedName>
    <definedName name="_xlnm.Print_Area" localSheetId="1">§１表２!$A$1:$J$25</definedName>
    <definedName name="_xlnm.Print_Area" localSheetId="2">§１表３!$A$1:$J$46</definedName>
    <definedName name="_xlnm.Print_Area" localSheetId="3">§１表４!$A$1:$J$19</definedName>
    <definedName name="_xlnm.Print_Area" localSheetId="5">§１表６!$A$1:$H$23</definedName>
    <definedName name="_xlnm.Print_Area" localSheetId="6">§１表７!$A$1:$I$12</definedName>
    <definedName name="_xlnm.Print_Area" localSheetId="7">§１表８!$A$1:$H$11</definedName>
    <definedName name="_xlnm.Print_Area" localSheetId="8">§１表９!$A$1:$H$10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4" i="12" l="1"/>
  <c r="G13" i="12"/>
  <c r="G12" i="12"/>
  <c r="G11" i="12"/>
  <c r="G10" i="12"/>
  <c r="J9" i="12"/>
  <c r="I9" i="12"/>
  <c r="H9" i="12"/>
  <c r="H4" i="12" s="1"/>
  <c r="G9" i="12"/>
  <c r="G4" i="12" s="1"/>
  <c r="F9" i="12"/>
  <c r="F4" i="12" s="1"/>
  <c r="E9" i="12"/>
  <c r="E4" i="12" s="1"/>
  <c r="D9" i="12"/>
  <c r="D4" i="12" s="1"/>
  <c r="C9" i="12"/>
  <c r="G8" i="12"/>
  <c r="G7" i="12"/>
  <c r="G6" i="12"/>
  <c r="G5" i="12"/>
  <c r="J4" i="12"/>
  <c r="C4" i="12"/>
  <c r="F22" i="11" l="1"/>
  <c r="F21" i="11"/>
  <c r="J20" i="11"/>
  <c r="J3" i="11" s="1"/>
  <c r="I20" i="11"/>
  <c r="I3" i="11" s="1"/>
  <c r="H20" i="11"/>
  <c r="G20" i="11"/>
  <c r="C20" i="11"/>
  <c r="F20" i="11" s="1"/>
  <c r="F19" i="11"/>
  <c r="F18" i="11"/>
  <c r="F17" i="11"/>
  <c r="H16" i="11"/>
  <c r="G16" i="11"/>
  <c r="D16" i="11"/>
  <c r="D3" i="11" s="1"/>
  <c r="C16" i="11"/>
  <c r="F16" i="11" s="1"/>
  <c r="F15" i="11"/>
  <c r="F14" i="11"/>
  <c r="F13" i="11"/>
  <c r="F12" i="11"/>
  <c r="F11" i="11"/>
  <c r="F10" i="11"/>
  <c r="H9" i="11"/>
  <c r="G9" i="11"/>
  <c r="C9" i="11"/>
  <c r="F9" i="11" s="1"/>
  <c r="F8" i="11"/>
  <c r="F7" i="11"/>
  <c r="H6" i="11"/>
  <c r="H3" i="11" s="1"/>
  <c r="G6" i="11"/>
  <c r="E6" i="11"/>
  <c r="C6" i="11"/>
  <c r="F6" i="11" s="1"/>
  <c r="F5" i="11"/>
  <c r="F4" i="11"/>
  <c r="G3" i="11"/>
  <c r="E3" i="11"/>
  <c r="F3" i="11" l="1"/>
  <c r="C3" i="11"/>
  <c r="E4" i="10"/>
  <c r="G4" i="10" s="1"/>
  <c r="G3" i="10" s="1"/>
  <c r="F3" i="10"/>
  <c r="D3" i="10"/>
  <c r="C3" i="10"/>
  <c r="E3" i="10" l="1"/>
  <c r="G9" i="9"/>
  <c r="E9" i="9"/>
  <c r="G8" i="9"/>
  <c r="E8" i="9"/>
  <c r="G7" i="9"/>
  <c r="E7" i="9"/>
  <c r="F6" i="9"/>
  <c r="G6" i="9" s="1"/>
  <c r="G3" i="9" s="1"/>
  <c r="C6" i="9"/>
  <c r="C3" i="9" s="1"/>
  <c r="G5" i="9"/>
  <c r="E5" i="9"/>
  <c r="G4" i="9"/>
  <c r="E4" i="9"/>
  <c r="F3" i="9"/>
  <c r="D3" i="9"/>
  <c r="E6" i="9" l="1"/>
  <c r="E3" i="9" s="1"/>
  <c r="H10" i="8"/>
  <c r="F10" i="8"/>
  <c r="H9" i="8"/>
  <c r="F9" i="8"/>
  <c r="F8" i="8"/>
  <c r="H8" i="8" s="1"/>
  <c r="F7" i="8"/>
  <c r="H7" i="8" s="1"/>
  <c r="F6" i="8"/>
  <c r="H6" i="8" s="1"/>
  <c r="G5" i="8"/>
  <c r="G4" i="8" s="1"/>
  <c r="F5" i="8"/>
  <c r="F4" i="8" s="1"/>
  <c r="E5" i="8"/>
  <c r="D5" i="8"/>
  <c r="C5" i="8"/>
  <c r="E4" i="8"/>
  <c r="D4" i="8"/>
  <c r="C4" i="8"/>
  <c r="H5" i="8" l="1"/>
  <c r="H4" i="8" s="1"/>
  <c r="I11" i="7"/>
  <c r="E11" i="7"/>
  <c r="I10" i="7"/>
  <c r="E10" i="7"/>
  <c r="I9" i="7"/>
  <c r="E9" i="7"/>
  <c r="G8" i="7"/>
  <c r="F8" i="7"/>
  <c r="I8" i="7" s="1"/>
  <c r="C8" i="7"/>
  <c r="C3" i="7" s="1"/>
  <c r="I7" i="7"/>
  <c r="I3" i="7" s="1"/>
  <c r="E7" i="7"/>
  <c r="I6" i="7"/>
  <c r="E6" i="7"/>
  <c r="I5" i="7"/>
  <c r="E5" i="7"/>
  <c r="I4" i="7"/>
  <c r="E4" i="7"/>
  <c r="H3" i="7"/>
  <c r="G3" i="7"/>
  <c r="F3" i="7"/>
  <c r="D3" i="7"/>
  <c r="E8" i="7" l="1"/>
  <c r="E3" i="7" s="1"/>
  <c r="F22" i="6"/>
  <c r="F21" i="6"/>
  <c r="H21" i="6" s="1"/>
  <c r="H4" i="6" s="1"/>
  <c r="F20" i="6"/>
  <c r="F18" i="6"/>
  <c r="F17" i="6"/>
  <c r="H16" i="6"/>
  <c r="G16" i="6"/>
  <c r="F16" i="6"/>
  <c r="E16" i="6"/>
  <c r="D16" i="6"/>
  <c r="C16" i="6"/>
  <c r="F15" i="6"/>
  <c r="F14" i="6"/>
  <c r="F13" i="6"/>
  <c r="F11" i="6" s="1"/>
  <c r="F12" i="6"/>
  <c r="H11" i="6"/>
  <c r="G11" i="6"/>
  <c r="E11" i="6"/>
  <c r="D11" i="6"/>
  <c r="C11" i="6"/>
  <c r="F10" i="6"/>
  <c r="F9" i="6"/>
  <c r="F8" i="6"/>
  <c r="F7" i="6"/>
  <c r="F6" i="6"/>
  <c r="F5" i="6" s="1"/>
  <c r="H5" i="6"/>
  <c r="G5" i="6"/>
  <c r="E5" i="6"/>
  <c r="D5" i="6"/>
  <c r="C5" i="6"/>
  <c r="G4" i="6"/>
  <c r="E4" i="6"/>
  <c r="D4" i="6"/>
  <c r="C4" i="6"/>
  <c r="E19" i="5"/>
  <c r="G18" i="5"/>
  <c r="E18" i="5"/>
  <c r="I17" i="5"/>
  <c r="H17" i="5"/>
  <c r="G17" i="5"/>
  <c r="F17" i="5"/>
  <c r="E17" i="5"/>
  <c r="D17" i="5"/>
  <c r="C17" i="5"/>
  <c r="G16" i="5"/>
  <c r="E16" i="5"/>
  <c r="G15" i="5"/>
  <c r="E15" i="5"/>
  <c r="G14" i="5"/>
  <c r="E14" i="5"/>
  <c r="I13" i="5"/>
  <c r="H13" i="5"/>
  <c r="G13" i="5"/>
  <c r="F13" i="5"/>
  <c r="E13" i="5"/>
  <c r="D13" i="5"/>
  <c r="C13" i="5"/>
  <c r="E12" i="5"/>
  <c r="E10" i="5" s="1"/>
  <c r="G11" i="5"/>
  <c r="E11" i="5"/>
  <c r="I10" i="5"/>
  <c r="H10" i="5"/>
  <c r="G10" i="5"/>
  <c r="F10" i="5"/>
  <c r="D10" i="5"/>
  <c r="C10" i="5"/>
  <c r="E9" i="5"/>
  <c r="G8" i="5"/>
  <c r="G7" i="5" s="1"/>
  <c r="G3" i="5" s="1"/>
  <c r="E8" i="5"/>
  <c r="E7" i="5" s="1"/>
  <c r="I7" i="5"/>
  <c r="H7" i="5"/>
  <c r="F7" i="5"/>
  <c r="F3" i="5" s="1"/>
  <c r="D7" i="5"/>
  <c r="D3" i="5" s="1"/>
  <c r="C7" i="5"/>
  <c r="C3" i="5" s="1"/>
  <c r="E6" i="5"/>
  <c r="E5" i="5"/>
  <c r="E4" i="5"/>
  <c r="E3" i="5" s="1"/>
  <c r="I3" i="5"/>
  <c r="H3" i="5"/>
  <c r="F4" i="6" l="1"/>
  <c r="J17" i="4"/>
  <c r="H17" i="4"/>
  <c r="H13" i="4"/>
  <c r="J12" i="4"/>
  <c r="H11" i="4"/>
  <c r="H10" i="4"/>
  <c r="H9" i="4"/>
  <c r="H8" i="4"/>
  <c r="H6" i="4"/>
  <c r="J5" i="4"/>
  <c r="I5" i="4"/>
  <c r="H5" i="4"/>
  <c r="G5" i="4"/>
  <c r="F5" i="4"/>
  <c r="E5" i="4"/>
  <c r="D5" i="4"/>
  <c r="C5" i="4"/>
  <c r="G44" i="3"/>
  <c r="G43" i="3"/>
  <c r="J42" i="3"/>
  <c r="I42" i="3"/>
  <c r="H42" i="3"/>
  <c r="G42" i="3"/>
  <c r="F42" i="3"/>
  <c r="E42" i="3"/>
  <c r="D42" i="3"/>
  <c r="C42" i="3"/>
  <c r="G41" i="3"/>
  <c r="G40" i="3" s="1"/>
  <c r="J40" i="3"/>
  <c r="I40" i="3"/>
  <c r="H40" i="3"/>
  <c r="F40" i="3"/>
  <c r="E40" i="3"/>
  <c r="D40" i="3"/>
  <c r="C40" i="3"/>
  <c r="G37" i="3"/>
  <c r="J36" i="3"/>
  <c r="I36" i="3"/>
  <c r="H36" i="3"/>
  <c r="G36" i="3"/>
  <c r="F36" i="3"/>
  <c r="E36" i="3"/>
  <c r="D36" i="3"/>
  <c r="C36" i="3"/>
  <c r="G35" i="3"/>
  <c r="G34" i="3"/>
  <c r="J33" i="3"/>
  <c r="I33" i="3"/>
  <c r="H33" i="3"/>
  <c r="G33" i="3"/>
  <c r="F33" i="3"/>
  <c r="E33" i="3"/>
  <c r="D33" i="3"/>
  <c r="C33" i="3"/>
  <c r="G32" i="3"/>
  <c r="G31" i="3"/>
  <c r="J30" i="3"/>
  <c r="I30" i="3"/>
  <c r="H30" i="3"/>
  <c r="G30" i="3"/>
  <c r="F30" i="3"/>
  <c r="E30" i="3"/>
  <c r="D30" i="3"/>
  <c r="C30" i="3"/>
  <c r="G29" i="3"/>
  <c r="G28" i="3"/>
  <c r="G27" i="3"/>
  <c r="G26" i="3"/>
  <c r="G25" i="3"/>
  <c r="G24" i="3"/>
  <c r="G23" i="3"/>
  <c r="I22" i="3"/>
  <c r="H22" i="3"/>
  <c r="G22" i="3"/>
  <c r="F22" i="3"/>
  <c r="E22" i="3"/>
  <c r="D22" i="3"/>
  <c r="C22" i="3"/>
  <c r="G21" i="3"/>
  <c r="G20" i="3"/>
  <c r="J19" i="3"/>
  <c r="I19" i="3"/>
  <c r="H19" i="3"/>
  <c r="G19" i="3"/>
  <c r="F19" i="3"/>
  <c r="E19" i="3"/>
  <c r="D19" i="3"/>
  <c r="C19" i="3"/>
  <c r="G18" i="3"/>
  <c r="G17" i="3"/>
  <c r="J16" i="3"/>
  <c r="I16" i="3"/>
  <c r="H16" i="3"/>
  <c r="G16" i="3"/>
  <c r="F16" i="3"/>
  <c r="E16" i="3"/>
  <c r="D16" i="3"/>
  <c r="C16" i="3"/>
  <c r="C5" i="3" s="1"/>
  <c r="I15" i="3"/>
  <c r="I14" i="3" s="1"/>
  <c r="G15" i="3"/>
  <c r="G14" i="3" s="1"/>
  <c r="J14" i="3"/>
  <c r="H14" i="3"/>
  <c r="F14" i="3"/>
  <c r="E14" i="3"/>
  <c r="D14" i="3"/>
  <c r="C14" i="3"/>
  <c r="G13" i="3"/>
  <c r="G12" i="3"/>
  <c r="G11" i="3" s="1"/>
  <c r="J11" i="3"/>
  <c r="I11" i="3"/>
  <c r="H11" i="3"/>
  <c r="F11" i="3"/>
  <c r="E11" i="3"/>
  <c r="D11" i="3"/>
  <c r="C11" i="3"/>
  <c r="G10" i="3"/>
  <c r="G9" i="3"/>
  <c r="J8" i="3"/>
  <c r="I8" i="3"/>
  <c r="H8" i="3"/>
  <c r="G8" i="3"/>
  <c r="F8" i="3"/>
  <c r="E8" i="3"/>
  <c r="D8" i="3"/>
  <c r="C8" i="3"/>
  <c r="G7" i="3"/>
  <c r="J6" i="3"/>
  <c r="J5" i="3" s="1"/>
  <c r="I6" i="3"/>
  <c r="H6" i="3"/>
  <c r="H5" i="3" s="1"/>
  <c r="G6" i="3"/>
  <c r="F6" i="3"/>
  <c r="F5" i="3" s="1"/>
  <c r="E6" i="3"/>
  <c r="E5" i="3" s="1"/>
  <c r="D6" i="3"/>
  <c r="D5" i="3" s="1"/>
  <c r="C6" i="3"/>
  <c r="G5" i="3" l="1"/>
  <c r="I5" i="3"/>
  <c r="H23" i="2"/>
  <c r="F23" i="2"/>
  <c r="F22" i="2"/>
  <c r="F21" i="2"/>
  <c r="H20" i="2"/>
  <c r="F20" i="2"/>
  <c r="J19" i="2"/>
  <c r="I19" i="2"/>
  <c r="H19" i="2"/>
  <c r="G19" i="2"/>
  <c r="G3" i="2" s="1"/>
  <c r="F19" i="2"/>
  <c r="E19" i="2"/>
  <c r="D19" i="2"/>
  <c r="C19" i="2"/>
  <c r="H18" i="2"/>
  <c r="F18" i="2"/>
  <c r="H17" i="2"/>
  <c r="F17" i="2"/>
  <c r="F16" i="2"/>
  <c r="H15" i="2"/>
  <c r="F15" i="2"/>
  <c r="H14" i="2"/>
  <c r="F14" i="2"/>
  <c r="F12" i="2" s="1"/>
  <c r="H13" i="2"/>
  <c r="H12" i="2" s="1"/>
  <c r="F13" i="2"/>
  <c r="J12" i="2"/>
  <c r="I12" i="2"/>
  <c r="G12" i="2"/>
  <c r="E12" i="2"/>
  <c r="D12" i="2"/>
  <c r="C12" i="2"/>
  <c r="H11" i="2"/>
  <c r="H8" i="2" s="1"/>
  <c r="F11" i="2"/>
  <c r="F10" i="2"/>
  <c r="F8" i="2" s="1"/>
  <c r="H9" i="2"/>
  <c r="F9" i="2"/>
  <c r="J8" i="2"/>
  <c r="I8" i="2"/>
  <c r="G8" i="2"/>
  <c r="E8" i="2"/>
  <c r="D8" i="2"/>
  <c r="C8" i="2"/>
  <c r="H7" i="2"/>
  <c r="H5" i="2" s="1"/>
  <c r="F7" i="2"/>
  <c r="F5" i="2" s="1"/>
  <c r="F6" i="2"/>
  <c r="J5" i="2"/>
  <c r="I5" i="2"/>
  <c r="G5" i="2"/>
  <c r="E5" i="2"/>
  <c r="E3" i="2" s="1"/>
  <c r="D5" i="2"/>
  <c r="D3" i="2" s="1"/>
  <c r="C5" i="2"/>
  <c r="C3" i="2" s="1"/>
  <c r="F4" i="2"/>
  <c r="J3" i="2"/>
  <c r="I3" i="2"/>
  <c r="H3" i="2" l="1"/>
  <c r="F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川崎市</author>
  </authors>
  <commentList>
    <comment ref="J22" authorId="0" shapeId="0" xr:uid="{E3D68584-40AA-41E8-834C-9AF5C7BE5C73}">
      <text>
        <r>
          <rPr>
            <b/>
            <sz val="9"/>
            <color indexed="81"/>
            <rFont val="MS P ゴシック"/>
            <family val="3"/>
            <charset val="128"/>
          </rPr>
          <t>足し算したらこの数にならないが、
元資料の決算別事項明細に合わせて修正。
足し算の結果は1,861,624千円。</t>
        </r>
      </text>
    </comment>
  </commentList>
</comments>
</file>

<file path=xl/sharedStrings.xml><?xml version="1.0" encoding="utf-8"?>
<sst xmlns="http://schemas.openxmlformats.org/spreadsheetml/2006/main" count="364" uniqueCount="207">
  <si>
    <t>一般会計</t>
  </si>
  <si>
    <t>特別会計</t>
  </si>
  <si>
    <t>健康福祉費</t>
  </si>
  <si>
    <t>国民健康保険事業</t>
  </si>
  <si>
    <t>公害健康被害補償事業</t>
  </si>
  <si>
    <t>介護保険事業</t>
    <rPh sb="0" eb="2">
      <t>カイゴ</t>
    </rPh>
    <rPh sb="2" eb="4">
      <t>ホケン</t>
    </rPh>
    <rPh sb="4" eb="6">
      <t>ジギョウ</t>
    </rPh>
    <phoneticPr fontId="1"/>
  </si>
  <si>
    <t>§１ 　予算</t>
    <rPh sb="4" eb="6">
      <t>ヨサン</t>
    </rPh>
    <phoneticPr fontId="1"/>
  </si>
  <si>
    <t>後期高齢者医療事業</t>
    <rPh sb="0" eb="2">
      <t>コウキ</t>
    </rPh>
    <rPh sb="2" eb="5">
      <t>コウレイシャ</t>
    </rPh>
    <rPh sb="5" eb="7">
      <t>イリョウ</t>
    </rPh>
    <rPh sb="7" eb="9">
      <t>ジギョウ</t>
    </rPh>
    <phoneticPr fontId="1"/>
  </si>
  <si>
    <t xml:space="preserve">  単位：千円</t>
    <phoneticPr fontId="1"/>
  </si>
  <si>
    <t>資料：庶務課</t>
    <phoneticPr fontId="1"/>
  </si>
  <si>
    <t>Ⅰ　予算</t>
    <rPh sb="2" eb="4">
      <t>ヨサン</t>
    </rPh>
    <phoneticPr fontId="1"/>
  </si>
  <si>
    <t>表 １　予算額の推移</t>
    <phoneticPr fontId="1"/>
  </si>
  <si>
    <t xml:space="preserve">  令和４年度</t>
    <rPh sb="2" eb="4">
      <t>レイワ</t>
    </rPh>
    <rPh sb="5" eb="7">
      <t>ネンド</t>
    </rPh>
    <rPh sb="6" eb="7">
      <t>ド</t>
    </rPh>
    <phoneticPr fontId="1"/>
  </si>
  <si>
    <t xml:space="preserve">  令和５年度</t>
    <rPh sb="2" eb="4">
      <t>レイワ</t>
    </rPh>
    <rPh sb="5" eb="7">
      <t>ネンド</t>
    </rPh>
    <rPh sb="6" eb="7">
      <t>ド</t>
    </rPh>
    <phoneticPr fontId="1"/>
  </si>
  <si>
    <t xml:space="preserve">  令和６年度</t>
    <rPh sb="2" eb="4">
      <t>レイワ</t>
    </rPh>
    <rPh sb="5" eb="7">
      <t>ネンド</t>
    </rPh>
    <rPh sb="6" eb="7">
      <t>ド</t>
    </rPh>
    <phoneticPr fontId="1"/>
  </si>
  <si>
    <t>表 ２　一般会計健康福祉関係歳入</t>
    <phoneticPr fontId="1"/>
  </si>
  <si>
    <t>単位：千円</t>
    <phoneticPr fontId="1"/>
  </si>
  <si>
    <t>款</t>
    <phoneticPr fontId="1"/>
  </si>
  <si>
    <t>項</t>
    <phoneticPr fontId="1"/>
  </si>
  <si>
    <t>当初
予算額</t>
    <phoneticPr fontId="1"/>
  </si>
  <si>
    <t>補正
予算額</t>
    <phoneticPr fontId="1"/>
  </si>
  <si>
    <t>繰越
事業費</t>
    <rPh sb="0" eb="2">
      <t>クリコシ</t>
    </rPh>
    <rPh sb="3" eb="6">
      <t>ジギョウヒ</t>
    </rPh>
    <phoneticPr fontId="1"/>
  </si>
  <si>
    <t>予算現額</t>
  </si>
  <si>
    <t>調定額</t>
  </si>
  <si>
    <t>収入済額</t>
  </si>
  <si>
    <t>不納
欠損額</t>
    <phoneticPr fontId="1"/>
  </si>
  <si>
    <t>収入
未済額</t>
    <phoneticPr fontId="1"/>
  </si>
  <si>
    <t>計</t>
    <phoneticPr fontId="1"/>
  </si>
  <si>
    <t>分担金及び
負担金</t>
  </si>
  <si>
    <t>負担金</t>
  </si>
  <si>
    <t>使用料及び</t>
  </si>
  <si>
    <t>手数料</t>
  </si>
  <si>
    <t>使用料</t>
  </si>
  <si>
    <t>国庫支出金</t>
  </si>
  <si>
    <t>国庫負担金</t>
  </si>
  <si>
    <t>国庫補助金</t>
  </si>
  <si>
    <t>委託金</t>
  </si>
  <si>
    <t>県支出金</t>
  </si>
  <si>
    <t>県負担金</t>
  </si>
  <si>
    <t>県補助金</t>
  </si>
  <si>
    <t>財産収入</t>
    <rPh sb="0" eb="2">
      <t>ザイサン</t>
    </rPh>
    <rPh sb="2" eb="4">
      <t>シュウニュウ</t>
    </rPh>
    <phoneticPr fontId="1"/>
  </si>
  <si>
    <t>財産運用収入</t>
  </si>
  <si>
    <t>寄附金</t>
  </si>
  <si>
    <t>繰入金</t>
  </si>
  <si>
    <t>基金繰入金</t>
  </si>
  <si>
    <t>諸収入</t>
  </si>
  <si>
    <t>延滞金及び加算金</t>
    <rPh sb="0" eb="3">
      <t>エンタイキン</t>
    </rPh>
    <rPh sb="3" eb="4">
      <t>オヨ</t>
    </rPh>
    <rPh sb="5" eb="8">
      <t>カサンキン</t>
    </rPh>
    <phoneticPr fontId="1"/>
  </si>
  <si>
    <t>貸付金元利収入</t>
  </si>
  <si>
    <t>雑入</t>
  </si>
  <si>
    <t>市債</t>
  </si>
  <si>
    <t>表 ３　一般会計健康福祉費歳出</t>
    <phoneticPr fontId="1"/>
  </si>
  <si>
    <t>単位：千円</t>
  </si>
  <si>
    <t>継続費及び</t>
  </si>
  <si>
    <t>予備費</t>
  </si>
  <si>
    <t>翌年度
繰越額</t>
    <phoneticPr fontId="1"/>
  </si>
  <si>
    <t xml:space="preserve">    款     項     目</t>
    <phoneticPr fontId="1"/>
  </si>
  <si>
    <t>当初予算額</t>
  </si>
  <si>
    <t>補正予算額</t>
  </si>
  <si>
    <t>繰越事業費</t>
  </si>
  <si>
    <t>支出及び</t>
  </si>
  <si>
    <t>予算現額</t>
    <phoneticPr fontId="1"/>
  </si>
  <si>
    <t>支出額</t>
  </si>
  <si>
    <t>不用額</t>
    <phoneticPr fontId="1"/>
  </si>
  <si>
    <t>繰越額</t>
  </si>
  <si>
    <t>流用</t>
  </si>
  <si>
    <t xml:space="preserve"> 健 康 福 祉 費</t>
  </si>
  <si>
    <t xml:space="preserve">   健康福祉総務費</t>
  </si>
  <si>
    <t xml:space="preserve"> 社 会 福 祉 費</t>
  </si>
  <si>
    <t xml:space="preserve">   福 祉 事 業 費</t>
  </si>
  <si>
    <t xml:space="preserve">   福祉事務所費</t>
  </si>
  <si>
    <t xml:space="preserve"> 生 活 保 護 費</t>
  </si>
  <si>
    <t xml:space="preserve">   生活保護総務費</t>
  </si>
  <si>
    <t xml:space="preserve">   扶   助   費</t>
  </si>
  <si>
    <t xml:space="preserve"> 老 人 福 祉 費</t>
  </si>
  <si>
    <t xml:space="preserve">   老人福祉総務費</t>
  </si>
  <si>
    <t xml:space="preserve"> 障 害 者 福 祉 費</t>
  </si>
  <si>
    <t xml:space="preserve">   障害者福祉総務費</t>
  </si>
  <si>
    <t xml:space="preserve">   障害者福祉事業費</t>
  </si>
  <si>
    <t xml:space="preserve"> 国 民 年 金 費</t>
  </si>
  <si>
    <t xml:space="preserve">   福 祉 年 金 費</t>
  </si>
  <si>
    <t xml:space="preserve">   基 礎 年 金 費</t>
  </si>
  <si>
    <t xml:space="preserve"> 公 衆 衛 生 費</t>
  </si>
  <si>
    <t xml:space="preserve">   保 健 指 導 費</t>
  </si>
  <si>
    <t xml:space="preserve">   結 核 予 防 費</t>
  </si>
  <si>
    <t xml:space="preserve">   感染症予防費</t>
    <rPh sb="3" eb="6">
      <t>カンセンショウ</t>
    </rPh>
    <phoneticPr fontId="1"/>
  </si>
  <si>
    <t xml:space="preserve">   諸  予  防  費</t>
  </si>
  <si>
    <t xml:space="preserve">   環 境 衛 生 費</t>
  </si>
  <si>
    <t xml:space="preserve">   医 療 対 策 費</t>
  </si>
  <si>
    <t xml:space="preserve">   成人保健対策費</t>
  </si>
  <si>
    <t xml:space="preserve"> 公 害 保 健 費 </t>
  </si>
  <si>
    <t xml:space="preserve">   公害健康被害補償費</t>
  </si>
  <si>
    <t xml:space="preserve">   健 康 指 導 費</t>
  </si>
  <si>
    <t xml:space="preserve"> 保健衛生施設費</t>
  </si>
  <si>
    <t xml:space="preserve">   葬  祭  場  費</t>
  </si>
  <si>
    <t xml:space="preserve">   健康安全研究所費</t>
    <rPh sb="3" eb="5">
      <t>ケンコウ</t>
    </rPh>
    <rPh sb="5" eb="7">
      <t>アンゼン</t>
    </rPh>
    <phoneticPr fontId="1"/>
  </si>
  <si>
    <t xml:space="preserve"> 保  健  所  費</t>
  </si>
  <si>
    <t xml:space="preserve">   保  健  所  費</t>
  </si>
  <si>
    <t xml:space="preserve"> ﾘﾊﾋﾞﾘﾃｰｼｮﾝ医療ｾﾝﾀｰ費</t>
  </si>
  <si>
    <t xml:space="preserve">   ﾘﾊﾋﾞﾘﾃｰｼｮﾝ医療ｾﾝﾀｰ費</t>
  </si>
  <si>
    <t xml:space="preserve"> 看護大学費</t>
  </si>
  <si>
    <t xml:space="preserve">   看護大学費</t>
  </si>
  <si>
    <t xml:space="preserve"> 施 設 整 備 費</t>
  </si>
  <si>
    <t xml:space="preserve">   施 設 整 備 費</t>
  </si>
  <si>
    <t xml:space="preserve">   施 設 建 設 費</t>
  </si>
  <si>
    <t>資料：庶務課</t>
  </si>
  <si>
    <t>表 ４  一般会計健康福祉費財源内訳</t>
    <phoneticPr fontId="1"/>
  </si>
  <si>
    <t>財          源           内           訳</t>
    <phoneticPr fontId="1"/>
  </si>
  <si>
    <t>款      項</t>
    <phoneticPr fontId="1"/>
  </si>
  <si>
    <t>決 算 額</t>
    <phoneticPr fontId="1"/>
  </si>
  <si>
    <t xml:space="preserve"> 国庫支出金</t>
  </si>
  <si>
    <t xml:space="preserve"> 県支出金</t>
  </si>
  <si>
    <t>分担金及び</t>
  </si>
  <si>
    <t>その他</t>
    <phoneticPr fontId="1"/>
  </si>
  <si>
    <t>市　債</t>
    <phoneticPr fontId="1"/>
  </si>
  <si>
    <t xml:space="preserve"> 一般財源額</t>
  </si>
  <si>
    <t>手  数  料</t>
  </si>
  <si>
    <t>負  担  金</t>
  </si>
  <si>
    <t>健  康  福  祉  費</t>
  </si>
  <si>
    <t>社  会  福  祉  費</t>
  </si>
  <si>
    <t>生  活  保  護  費</t>
  </si>
  <si>
    <t>老  人  福  祉  費</t>
  </si>
  <si>
    <t>障 害 者 福 祉 費</t>
  </si>
  <si>
    <t>国  民  年  金  費</t>
  </si>
  <si>
    <t>公  衆  衛  生  費</t>
  </si>
  <si>
    <t xml:space="preserve">公  害  保  健  費 </t>
  </si>
  <si>
    <t>保 健 衛 生 施 設 費</t>
  </si>
  <si>
    <t>保  健  所  費</t>
  </si>
  <si>
    <t>ﾘﾊﾋﾞﾘﾃｰｼｮﾝ医療ｾﾝﾀｰ費</t>
  </si>
  <si>
    <t>看 護 大 学 費</t>
  </si>
  <si>
    <t>施  設  整  備  費</t>
  </si>
  <si>
    <t>表 ５　特別会計国民健康保険事業歳入</t>
    <phoneticPr fontId="1"/>
  </si>
  <si>
    <t>当初予算額</t>
    <phoneticPr fontId="1"/>
  </si>
  <si>
    <t>不納
欠損額</t>
    <phoneticPr fontId="20"/>
  </si>
  <si>
    <t>収入未済額</t>
  </si>
  <si>
    <t>国民健康
保険料</t>
  </si>
  <si>
    <t>保険料</t>
  </si>
  <si>
    <t>一部負担金</t>
  </si>
  <si>
    <t>国庫補助金</t>
    <rPh sb="0" eb="2">
      <t>コッコ</t>
    </rPh>
    <rPh sb="2" eb="5">
      <t>ホジョキン</t>
    </rPh>
    <phoneticPr fontId="1"/>
  </si>
  <si>
    <t>県補助金</t>
    <rPh sb="0" eb="1">
      <t>ケン</t>
    </rPh>
    <rPh sb="1" eb="4">
      <t>ホジョキン</t>
    </rPh>
    <phoneticPr fontId="1"/>
  </si>
  <si>
    <t>財政安定化
基金支出金</t>
    <rPh sb="0" eb="2">
      <t>ザイセイ</t>
    </rPh>
    <rPh sb="2" eb="5">
      <t>アンテイカ</t>
    </rPh>
    <rPh sb="6" eb="8">
      <t>キキン</t>
    </rPh>
    <rPh sb="8" eb="11">
      <t>シシュツキン</t>
    </rPh>
    <phoneticPr fontId="1"/>
  </si>
  <si>
    <t>財産運用収入</t>
    <rPh sb="0" eb="2">
      <t>ザイサン</t>
    </rPh>
    <rPh sb="2" eb="4">
      <t>ウンヨウ</t>
    </rPh>
    <rPh sb="4" eb="6">
      <t>シュウニュウ</t>
    </rPh>
    <phoneticPr fontId="1"/>
  </si>
  <si>
    <t>財産売払収入</t>
    <rPh sb="0" eb="2">
      <t>ザイサン</t>
    </rPh>
    <rPh sb="2" eb="3">
      <t>ウ</t>
    </rPh>
    <rPh sb="3" eb="4">
      <t>ハラ</t>
    </rPh>
    <rPh sb="4" eb="6">
      <t>シュウニュウ</t>
    </rPh>
    <phoneticPr fontId="20"/>
  </si>
  <si>
    <t>基金繰入金</t>
    <rPh sb="0" eb="2">
      <t>キキン</t>
    </rPh>
    <rPh sb="2" eb="4">
      <t>クリイレ</t>
    </rPh>
    <rPh sb="4" eb="5">
      <t>キン</t>
    </rPh>
    <phoneticPr fontId="1"/>
  </si>
  <si>
    <t>繰越金</t>
  </si>
  <si>
    <t>延滞金･加算金及び過料</t>
    <phoneticPr fontId="20"/>
  </si>
  <si>
    <t>表 ６　特別会計国民健康保険事業歳出</t>
    <phoneticPr fontId="1"/>
  </si>
  <si>
    <t>予備費支出</t>
  </si>
  <si>
    <t>不用額</t>
  </si>
  <si>
    <t>及び流用</t>
  </si>
  <si>
    <t>総務費</t>
  </si>
  <si>
    <t>総務管理費</t>
  </si>
  <si>
    <t>保険料徴収費</t>
  </si>
  <si>
    <t>運営協議会費</t>
  </si>
  <si>
    <t>広報普及費</t>
  </si>
  <si>
    <t>保険給付費</t>
  </si>
  <si>
    <t>国民健康保険事業費納付金</t>
    <rPh sb="0" eb="2">
      <t>コクミン</t>
    </rPh>
    <rPh sb="2" eb="4">
      <t>ケンコウ</t>
    </rPh>
    <rPh sb="4" eb="6">
      <t>ホケン</t>
    </rPh>
    <rPh sb="6" eb="8">
      <t>ジギョウ</t>
    </rPh>
    <rPh sb="8" eb="9">
      <t>ヒ</t>
    </rPh>
    <rPh sb="9" eb="12">
      <t>ノウフキン</t>
    </rPh>
    <phoneticPr fontId="1"/>
  </si>
  <si>
    <t>医療給付費分納付金</t>
    <rPh sb="0" eb="2">
      <t>イリョウ</t>
    </rPh>
    <rPh sb="2" eb="4">
      <t>キュウフ</t>
    </rPh>
    <rPh sb="4" eb="5">
      <t>ヒ</t>
    </rPh>
    <rPh sb="5" eb="6">
      <t>ブン</t>
    </rPh>
    <rPh sb="6" eb="9">
      <t>ノウフキン</t>
    </rPh>
    <phoneticPr fontId="1"/>
  </si>
  <si>
    <t>後期高齢者支援金等分納付金</t>
    <rPh sb="0" eb="2">
      <t>コウキ</t>
    </rPh>
    <rPh sb="2" eb="5">
      <t>コウレイシャ</t>
    </rPh>
    <rPh sb="5" eb="7">
      <t>シエン</t>
    </rPh>
    <rPh sb="7" eb="8">
      <t>キン</t>
    </rPh>
    <rPh sb="8" eb="9">
      <t>トウ</t>
    </rPh>
    <rPh sb="9" eb="10">
      <t>ブン</t>
    </rPh>
    <rPh sb="10" eb="13">
      <t>ノウフキン</t>
    </rPh>
    <phoneticPr fontId="1"/>
  </si>
  <si>
    <t>介護納付金分納付金</t>
    <rPh sb="0" eb="2">
      <t>カイゴ</t>
    </rPh>
    <rPh sb="2" eb="5">
      <t>ノウフキン</t>
    </rPh>
    <rPh sb="5" eb="6">
      <t>ブン</t>
    </rPh>
    <rPh sb="6" eb="9">
      <t>ノウフキン</t>
    </rPh>
    <phoneticPr fontId="1"/>
  </si>
  <si>
    <t>保健事業費</t>
  </si>
  <si>
    <t>諸支出金</t>
  </si>
  <si>
    <t>負担金及び
分担金</t>
  </si>
  <si>
    <t>償還金利子及び
還付加算金</t>
  </si>
  <si>
    <t>延滞金</t>
  </si>
  <si>
    <t>国庫負担金等
返還金</t>
  </si>
  <si>
    <t>基金積立金</t>
    <rPh sb="0" eb="2">
      <t>キキン</t>
    </rPh>
    <rPh sb="2" eb="4">
      <t>ツミタテ</t>
    </rPh>
    <rPh sb="4" eb="5">
      <t>キン</t>
    </rPh>
    <phoneticPr fontId="1"/>
  </si>
  <si>
    <t>表 ７　特別会計後期高齢者医療事業歳入</t>
    <phoneticPr fontId="1"/>
  </si>
  <si>
    <t>不納欠損額</t>
  </si>
  <si>
    <t>後期高齢者
医療保険料</t>
    <rPh sb="0" eb="2">
      <t>コウキ</t>
    </rPh>
    <rPh sb="2" eb="5">
      <t>コウレイシャ</t>
    </rPh>
    <rPh sb="6" eb="8">
      <t>イリョウ</t>
    </rPh>
    <rPh sb="8" eb="10">
      <t>ホケン</t>
    </rPh>
    <rPh sb="10" eb="11">
      <t>リョウ</t>
    </rPh>
    <phoneticPr fontId="1"/>
  </si>
  <si>
    <t>後期高齢者
医療保険料</t>
  </si>
  <si>
    <t>国庫支出金</t>
    <rPh sb="0" eb="2">
      <t>コッコ</t>
    </rPh>
    <rPh sb="2" eb="4">
      <t>シシュツ</t>
    </rPh>
    <rPh sb="4" eb="5">
      <t>キン</t>
    </rPh>
    <phoneticPr fontId="1"/>
  </si>
  <si>
    <t>繰入金</t>
    <rPh sb="0" eb="2">
      <t>クリイレ</t>
    </rPh>
    <rPh sb="2" eb="3">
      <t>キン</t>
    </rPh>
    <phoneticPr fontId="1"/>
  </si>
  <si>
    <t>一般会計繰入金</t>
    <rPh sb="0" eb="2">
      <t>イッパン</t>
    </rPh>
    <rPh sb="2" eb="4">
      <t>カイケイ</t>
    </rPh>
    <phoneticPr fontId="1"/>
  </si>
  <si>
    <t>延滞金･加算金
及び過料</t>
  </si>
  <si>
    <t>償還金及び
還付加算金</t>
    <rPh sb="0" eb="3">
      <t>ショウカンキン</t>
    </rPh>
    <rPh sb="3" eb="4">
      <t>オヨ</t>
    </rPh>
    <rPh sb="6" eb="8">
      <t>カンプ</t>
    </rPh>
    <rPh sb="8" eb="10">
      <t>カサン</t>
    </rPh>
    <rPh sb="10" eb="11">
      <t>キン</t>
    </rPh>
    <phoneticPr fontId="1"/>
  </si>
  <si>
    <t>表 ８　特別会計後期高齢者医療事業歳出</t>
    <phoneticPr fontId="1"/>
  </si>
  <si>
    <t>徴収費</t>
    <rPh sb="0" eb="2">
      <t>チョウシュウ</t>
    </rPh>
    <rPh sb="2" eb="3">
      <t>ヒ</t>
    </rPh>
    <phoneticPr fontId="1"/>
  </si>
  <si>
    <t>後期高齢者医療広域連合納付金</t>
    <rPh sb="0" eb="2">
      <t>コウキ</t>
    </rPh>
    <rPh sb="2" eb="5">
      <t>コウレイシャ</t>
    </rPh>
    <rPh sb="5" eb="7">
      <t>イリョウ</t>
    </rPh>
    <rPh sb="7" eb="9">
      <t>コウイキ</t>
    </rPh>
    <rPh sb="9" eb="11">
      <t>レンゴウ</t>
    </rPh>
    <rPh sb="11" eb="14">
      <t>ノウフキン</t>
    </rPh>
    <phoneticPr fontId="1"/>
  </si>
  <si>
    <t>後期高齢者医療
広域連合納付金</t>
    <rPh sb="0" eb="2">
      <t>コウキ</t>
    </rPh>
    <rPh sb="2" eb="5">
      <t>コウレイシャ</t>
    </rPh>
    <rPh sb="5" eb="7">
      <t>イリョウ</t>
    </rPh>
    <rPh sb="8" eb="10">
      <t>コウイキ</t>
    </rPh>
    <rPh sb="10" eb="12">
      <t>レンゴウ</t>
    </rPh>
    <rPh sb="12" eb="15">
      <t>ノウフキン</t>
    </rPh>
    <phoneticPr fontId="1"/>
  </si>
  <si>
    <t>償還金及び
還付加算金</t>
    <rPh sb="0" eb="2">
      <t>ショウカン</t>
    </rPh>
    <phoneticPr fontId="1"/>
  </si>
  <si>
    <t>表 ９　特別会計公害健康被害補償事業歳入</t>
    <phoneticPr fontId="1"/>
  </si>
  <si>
    <t>分担金及び負担金</t>
  </si>
  <si>
    <t>財産収入</t>
  </si>
  <si>
    <t>基金繰入金</t>
    <rPh sb="0" eb="2">
      <t>キキン</t>
    </rPh>
    <phoneticPr fontId="1"/>
  </si>
  <si>
    <t>表 １０　特別会計公害健康被害補償事業歳出</t>
    <phoneticPr fontId="1"/>
  </si>
  <si>
    <t>公害健康被害補償</t>
  </si>
  <si>
    <t>事業費</t>
  </si>
  <si>
    <t>表 １１　特別会計介護保険事業歳入</t>
    <phoneticPr fontId="1"/>
  </si>
  <si>
    <t>繰越事業費</t>
    <rPh sb="0" eb="2">
      <t>クリコシ</t>
    </rPh>
    <rPh sb="2" eb="4">
      <t>ジギョウ</t>
    </rPh>
    <rPh sb="4" eb="5">
      <t>ヒ</t>
    </rPh>
    <phoneticPr fontId="1"/>
  </si>
  <si>
    <t>介護保険料</t>
    <rPh sb="0" eb="2">
      <t>カイゴ</t>
    </rPh>
    <rPh sb="2" eb="4">
      <t>ホケン</t>
    </rPh>
    <rPh sb="4" eb="5">
      <t>リョウ</t>
    </rPh>
    <phoneticPr fontId="1"/>
  </si>
  <si>
    <t>使用料及び
手数料</t>
    <rPh sb="0" eb="2">
      <t>シヨウ</t>
    </rPh>
    <rPh sb="2" eb="3">
      <t>リョウ</t>
    </rPh>
    <rPh sb="3" eb="4">
      <t>オヨ</t>
    </rPh>
    <rPh sb="6" eb="9">
      <t>テスウリョウ</t>
    </rPh>
    <phoneticPr fontId="1"/>
  </si>
  <si>
    <t>手数料</t>
    <rPh sb="0" eb="3">
      <t>テスウリョウ</t>
    </rPh>
    <phoneticPr fontId="1"/>
  </si>
  <si>
    <t>県負担金</t>
    <rPh sb="0" eb="1">
      <t>ケン</t>
    </rPh>
    <rPh sb="1" eb="4">
      <t>フタンキン</t>
    </rPh>
    <phoneticPr fontId="1"/>
  </si>
  <si>
    <t>県補助金</t>
    <rPh sb="0" eb="1">
      <t>ケン</t>
    </rPh>
    <phoneticPr fontId="1"/>
  </si>
  <si>
    <t>財政安定化基金
支出金</t>
    <rPh sb="0" eb="2">
      <t>ザイセイ</t>
    </rPh>
    <rPh sb="2" eb="5">
      <t>アンテイカ</t>
    </rPh>
    <rPh sb="5" eb="7">
      <t>キキン</t>
    </rPh>
    <rPh sb="8" eb="11">
      <t>シシュツキン</t>
    </rPh>
    <phoneticPr fontId="1"/>
  </si>
  <si>
    <t>支払基金
交付金</t>
    <rPh sb="0" eb="2">
      <t>シハライ</t>
    </rPh>
    <rPh sb="2" eb="4">
      <t>キキン</t>
    </rPh>
    <rPh sb="5" eb="8">
      <t>コウフキン</t>
    </rPh>
    <phoneticPr fontId="1"/>
  </si>
  <si>
    <t>支払基金交付金</t>
    <rPh sb="0" eb="2">
      <t>シハライ</t>
    </rPh>
    <rPh sb="2" eb="4">
      <t>キキン</t>
    </rPh>
    <rPh sb="4" eb="7">
      <t>コウフキン</t>
    </rPh>
    <phoneticPr fontId="1"/>
  </si>
  <si>
    <t>寄附金</t>
    <rPh sb="0" eb="3">
      <t>キフキン</t>
    </rPh>
    <phoneticPr fontId="1"/>
  </si>
  <si>
    <t>一般会計繰入金</t>
    <rPh sb="0" eb="2">
      <t>イッパン</t>
    </rPh>
    <rPh sb="2" eb="4">
      <t>カイケイ</t>
    </rPh>
    <rPh sb="4" eb="6">
      <t>クリイレ</t>
    </rPh>
    <rPh sb="6" eb="7">
      <t>キン</t>
    </rPh>
    <phoneticPr fontId="1"/>
  </si>
  <si>
    <t>繰越金</t>
    <rPh sb="0" eb="2">
      <t>クリコシ</t>
    </rPh>
    <rPh sb="2" eb="3">
      <t>キン</t>
    </rPh>
    <phoneticPr fontId="1"/>
  </si>
  <si>
    <t>表 １２　特別会計介護保険事業歳出</t>
    <phoneticPr fontId="1"/>
  </si>
  <si>
    <t>繰越
事業費</t>
    <rPh sb="0" eb="2">
      <t>クリコシ</t>
    </rPh>
    <rPh sb="3" eb="5">
      <t>ジギョウ</t>
    </rPh>
    <rPh sb="5" eb="6">
      <t>ヒ</t>
    </rPh>
    <phoneticPr fontId="1"/>
  </si>
  <si>
    <t>翌年度
繰越額</t>
    <rPh sb="0" eb="3">
      <t>ヨクネンド</t>
    </rPh>
    <rPh sb="4" eb="7">
      <t>クリコシガク</t>
    </rPh>
    <phoneticPr fontId="1"/>
  </si>
  <si>
    <t>財政安定化
基金拠出金</t>
    <rPh sb="0" eb="2">
      <t>ザイセイ</t>
    </rPh>
    <rPh sb="2" eb="5">
      <t>アンテイカ</t>
    </rPh>
    <rPh sb="6" eb="8">
      <t>キキン</t>
    </rPh>
    <rPh sb="8" eb="11">
      <t>キョシュツキン</t>
    </rPh>
    <phoneticPr fontId="1"/>
  </si>
  <si>
    <t>地域支援
事業費</t>
    <rPh sb="0" eb="2">
      <t>チイキ</t>
    </rPh>
    <rPh sb="2" eb="4">
      <t>シエン</t>
    </rPh>
    <rPh sb="5" eb="8">
      <t>ジギョウヒ</t>
    </rPh>
    <phoneticPr fontId="1"/>
  </si>
  <si>
    <t>還付金</t>
    <rPh sb="0" eb="3">
      <t>カンプキン</t>
    </rPh>
    <phoneticPr fontId="1"/>
  </si>
  <si>
    <t>繰出金</t>
    <rPh sb="0" eb="2">
      <t>クリダ</t>
    </rPh>
    <rPh sb="2" eb="3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</si>
</sst>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3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b/>
      <sz val="9"/>
      <name val="ＭＳ Ｐ明朝"/>
      <family val="1"/>
      <charset val="128"/>
    </font>
    <font>
      <b/>
      <sz val="8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7"/>
      <name val="ＭＳ Ｐ明朝"/>
      <family val="1"/>
      <charset val="128"/>
    </font>
    <font>
      <sz val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/>
      <top style="dotted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auto="1"/>
      </left>
      <right/>
      <top style="medium">
        <color indexed="8"/>
      </top>
      <bottom style="medium">
        <color indexed="8"/>
      </bottom>
      <diagonal/>
    </border>
    <border>
      <left style="thin">
        <color auto="1"/>
      </left>
      <right/>
      <top/>
      <bottom style="dotted">
        <color indexed="8"/>
      </bottom>
      <diagonal/>
    </border>
    <border>
      <left/>
      <right/>
      <top style="dotted">
        <color indexed="8"/>
      </top>
      <bottom style="dotted">
        <color auto="1"/>
      </bottom>
      <diagonal/>
    </border>
    <border>
      <left/>
      <right style="thin">
        <color auto="1"/>
      </right>
      <top style="dotted">
        <color indexed="8"/>
      </top>
      <bottom style="dotted">
        <color auto="1"/>
      </bottom>
      <diagonal/>
    </border>
    <border>
      <left style="thin">
        <color auto="1"/>
      </left>
      <right/>
      <top style="dotted">
        <color indexed="8"/>
      </top>
      <bottom style="dotted">
        <color auto="1"/>
      </bottom>
      <diagonal/>
    </border>
    <border>
      <left/>
      <right/>
      <top style="dotted">
        <color indexed="8"/>
      </top>
      <bottom style="medium">
        <color indexed="8"/>
      </bottom>
      <diagonal/>
    </border>
    <border>
      <left style="thin">
        <color auto="1"/>
      </left>
      <right/>
      <top style="dotted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auto="1"/>
      </bottom>
      <diagonal/>
    </border>
    <border>
      <left style="thin">
        <color indexed="8"/>
      </left>
      <right/>
      <top style="medium">
        <color indexed="8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/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64"/>
      </top>
      <bottom style="dotted">
        <color indexed="8"/>
      </bottom>
      <diagonal/>
    </border>
    <border>
      <left/>
      <right/>
      <top/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dotted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64"/>
      </bottom>
      <diagonal/>
    </border>
    <border>
      <left style="thin">
        <color indexed="8"/>
      </left>
      <right/>
      <top style="dotted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dotted">
        <color indexed="8"/>
      </top>
      <bottom/>
      <diagonal/>
    </border>
    <border>
      <left/>
      <right style="thin">
        <color indexed="8"/>
      </right>
      <top style="dotted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dotted">
        <color indexed="8"/>
      </top>
      <bottom/>
      <diagonal/>
    </border>
    <border>
      <left style="thin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 style="medium">
        <color auto="1"/>
      </bottom>
      <diagonal/>
    </border>
    <border>
      <left style="thin">
        <color indexed="8"/>
      </left>
      <right/>
      <top style="dotted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indexed="8"/>
      </top>
      <bottom style="medium">
        <color auto="1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auto="1"/>
      </left>
      <right style="thin">
        <color auto="1"/>
      </right>
      <top/>
      <bottom style="medium">
        <color indexed="8"/>
      </bottom>
      <diagonal/>
    </border>
    <border>
      <left/>
      <right/>
      <top/>
      <bottom style="dotted">
        <color auto="1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indexed="8"/>
      </right>
      <top style="dotted">
        <color auto="1"/>
      </top>
      <bottom style="dotted">
        <color auto="1"/>
      </bottom>
      <diagonal/>
    </border>
    <border>
      <left style="thin">
        <color indexed="8"/>
      </left>
      <right style="thin">
        <color indexed="8"/>
      </right>
      <top style="dotted">
        <color auto="1"/>
      </top>
      <bottom style="dotted">
        <color auto="1"/>
      </bottom>
      <diagonal/>
    </border>
    <border>
      <left style="thin">
        <color indexed="8"/>
      </left>
      <right/>
      <top style="dotted">
        <color auto="1"/>
      </top>
      <bottom style="dotted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dotted">
        <color indexed="8"/>
      </bottom>
      <diagonal/>
    </border>
  </borders>
  <cellStyleXfs count="4">
    <xf numFmtId="0" fontId="0" fillId="0" borderId="0"/>
    <xf numFmtId="38" fontId="9" fillId="0" borderId="0" applyFont="0" applyFill="0" applyBorder="0" applyAlignment="0" applyProtection="0">
      <alignment vertical="center"/>
    </xf>
    <xf numFmtId="3" fontId="9" fillId="0" borderId="0"/>
    <xf numFmtId="0" fontId="19" fillId="0" borderId="0">
      <alignment vertical="center"/>
    </xf>
  </cellStyleXfs>
  <cellXfs count="286">
    <xf numFmtId="0" fontId="0" fillId="0" borderId="0" xfId="0"/>
    <xf numFmtId="0" fontId="2" fillId="0" borderId="0" xfId="0" applyFont="1"/>
    <xf numFmtId="3" fontId="6" fillId="0" borderId="0" xfId="0" applyNumberFormat="1" applyFont="1"/>
    <xf numFmtId="0" fontId="5" fillId="0" borderId="0" xfId="0" applyFont="1"/>
    <xf numFmtId="49" fontId="3" fillId="0" borderId="0" xfId="0" applyNumberFormat="1" applyFont="1" applyAlignment="1">
      <alignment vertical="center"/>
    </xf>
    <xf numFmtId="0" fontId="7" fillId="0" borderId="0" xfId="0" applyFont="1"/>
    <xf numFmtId="3" fontId="8" fillId="0" borderId="0" xfId="0" applyNumberFormat="1" applyFont="1" applyAlignment="1">
      <alignment horizontal="right"/>
    </xf>
    <xf numFmtId="3" fontId="8" fillId="0" borderId="2" xfId="0" applyNumberFormat="1" applyFont="1" applyBorder="1" applyAlignment="1">
      <alignment vertical="center"/>
    </xf>
    <xf numFmtId="49" fontId="8" fillId="0" borderId="3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41" fontId="8" fillId="0" borderId="4" xfId="0" applyNumberFormat="1" applyFont="1" applyBorder="1" applyAlignment="1">
      <alignment vertical="center"/>
    </xf>
    <xf numFmtId="41" fontId="7" fillId="0" borderId="0" xfId="0" applyNumberFormat="1" applyFont="1" applyAlignment="1">
      <alignment vertical="center"/>
    </xf>
    <xf numFmtId="3" fontId="8" fillId="0" borderId="1" xfId="0" applyNumberFormat="1" applyFont="1" applyBorder="1" applyAlignment="1">
      <alignment vertical="center"/>
    </xf>
    <xf numFmtId="41" fontId="8" fillId="0" borderId="7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3" fontId="8" fillId="0" borderId="8" xfId="0" applyNumberFormat="1" applyFont="1" applyBorder="1" applyAlignment="1">
      <alignment vertical="center"/>
    </xf>
    <xf numFmtId="41" fontId="8" fillId="0" borderId="9" xfId="0" applyNumberFormat="1" applyFont="1" applyBorder="1" applyAlignment="1">
      <alignment vertical="center"/>
    </xf>
    <xf numFmtId="49" fontId="8" fillId="0" borderId="0" xfId="0" applyNumberFormat="1" applyFont="1" applyAlignment="1">
      <alignment vertical="center"/>
    </xf>
    <xf numFmtId="3" fontId="8" fillId="0" borderId="0" xfId="0" applyNumberFormat="1" applyFont="1"/>
    <xf numFmtId="3" fontId="7" fillId="0" borderId="0" xfId="0" applyNumberFormat="1" applyFont="1"/>
    <xf numFmtId="3" fontId="0" fillId="0" borderId="0" xfId="0" applyNumberFormat="1" applyAlignment="1">
      <alignment vertical="top"/>
    </xf>
    <xf numFmtId="49" fontId="4" fillId="0" borderId="0" xfId="0" applyNumberFormat="1" applyFont="1" applyAlignment="1">
      <alignment horizontal="center" vertical="center"/>
    </xf>
    <xf numFmtId="3" fontId="9" fillId="0" borderId="0" xfId="2" applyAlignment="1">
      <alignment vertical="center"/>
    </xf>
    <xf numFmtId="3" fontId="2" fillId="0" borderId="0" xfId="2" applyFont="1"/>
    <xf numFmtId="3" fontId="8" fillId="0" borderId="0" xfId="2" applyFont="1" applyAlignment="1">
      <alignment horizontal="right" vertical="center"/>
    </xf>
    <xf numFmtId="49" fontId="8" fillId="0" borderId="2" xfId="2" applyNumberFormat="1" applyFont="1" applyBorder="1" applyAlignment="1">
      <alignment horizontal="center" vertical="center"/>
    </xf>
    <xf numFmtId="49" fontId="8" fillId="0" borderId="10" xfId="2" applyNumberFormat="1" applyFont="1" applyBorder="1" applyAlignment="1">
      <alignment horizontal="center" vertical="center" wrapText="1"/>
    </xf>
    <xf numFmtId="49" fontId="8" fillId="0" borderId="10" xfId="2" applyNumberFormat="1" applyFont="1" applyBorder="1" applyAlignment="1">
      <alignment horizontal="center" vertical="center"/>
    </xf>
    <xf numFmtId="3" fontId="7" fillId="0" borderId="0" xfId="2" applyFont="1"/>
    <xf numFmtId="3" fontId="11" fillId="0" borderId="11" xfId="2" applyFont="1" applyBorder="1" applyAlignment="1">
      <alignment horizontal="center" vertical="center"/>
    </xf>
    <xf numFmtId="3" fontId="11" fillId="0" borderId="12" xfId="2" applyFont="1" applyBorder="1" applyAlignment="1">
      <alignment horizontal="center" vertical="center"/>
    </xf>
    <xf numFmtId="38" fontId="12" fillId="0" borderId="13" xfId="1" applyFont="1" applyFill="1" applyBorder="1" applyAlignment="1">
      <alignment horizontal="right" vertical="center"/>
    </xf>
    <xf numFmtId="38" fontId="12" fillId="0" borderId="14" xfId="1" applyFont="1" applyFill="1" applyBorder="1" applyAlignment="1">
      <alignment horizontal="right" vertical="center"/>
    </xf>
    <xf numFmtId="38" fontId="12" fillId="0" borderId="15" xfId="1" applyFont="1" applyFill="1" applyBorder="1" applyAlignment="1">
      <alignment horizontal="right" vertical="center"/>
    </xf>
    <xf numFmtId="3" fontId="8" fillId="0" borderId="16" xfId="2" applyFont="1" applyBorder="1" applyAlignment="1">
      <alignment vertical="center" wrapText="1"/>
    </xf>
    <xf numFmtId="3" fontId="8" fillId="0" borderId="16" xfId="2" applyFont="1" applyBorder="1" applyAlignment="1">
      <alignment vertical="center"/>
    </xf>
    <xf numFmtId="41" fontId="13" fillId="0" borderId="17" xfId="2" applyNumberFormat="1" applyFont="1" applyBorder="1" applyAlignment="1">
      <alignment horizontal="right" vertical="center"/>
    </xf>
    <xf numFmtId="41" fontId="13" fillId="0" borderId="18" xfId="2" applyNumberFormat="1" applyFont="1" applyBorder="1" applyAlignment="1">
      <alignment horizontal="right" vertical="center"/>
    </xf>
    <xf numFmtId="41" fontId="13" fillId="0" borderId="13" xfId="2" applyNumberFormat="1" applyFont="1" applyBorder="1" applyAlignment="1">
      <alignment horizontal="right" vertical="center"/>
    </xf>
    <xf numFmtId="3" fontId="8" fillId="0" borderId="1" xfId="2" applyFont="1" applyBorder="1" applyAlignment="1">
      <alignment vertical="center"/>
    </xf>
    <xf numFmtId="41" fontId="13" fillId="0" borderId="19" xfId="2" applyNumberFormat="1" applyFont="1" applyBorder="1" applyAlignment="1">
      <alignment horizontal="right" vertical="center"/>
    </xf>
    <xf numFmtId="3" fontId="8" fillId="0" borderId="0" xfId="2" applyFont="1" applyAlignment="1">
      <alignment vertical="center"/>
    </xf>
    <xf numFmtId="41" fontId="13" fillId="0" borderId="20" xfId="2" applyNumberFormat="1" applyFont="1" applyBorder="1" applyAlignment="1">
      <alignment horizontal="right" vertical="center"/>
    </xf>
    <xf numFmtId="41" fontId="13" fillId="0" borderId="21" xfId="2" applyNumberFormat="1" applyFont="1" applyBorder="1" applyAlignment="1">
      <alignment horizontal="right" vertical="center"/>
    </xf>
    <xf numFmtId="41" fontId="13" fillId="0" borderId="19" xfId="2" applyNumberFormat="1" applyFont="1" applyBorder="1" applyAlignment="1">
      <alignment horizontal="center" vertical="center"/>
    </xf>
    <xf numFmtId="3" fontId="8" fillId="0" borderId="22" xfId="2" applyFont="1" applyBorder="1" applyAlignment="1">
      <alignment vertical="center"/>
    </xf>
    <xf numFmtId="3" fontId="8" fillId="0" borderId="23" xfId="2" applyFont="1" applyBorder="1" applyAlignment="1">
      <alignment vertical="center"/>
    </xf>
    <xf numFmtId="3" fontId="13" fillId="0" borderId="1" xfId="2" applyFont="1" applyBorder="1" applyAlignment="1">
      <alignment vertical="center"/>
    </xf>
    <xf numFmtId="3" fontId="8" fillId="0" borderId="8" xfId="2" applyFont="1" applyBorder="1" applyAlignment="1">
      <alignment vertical="center"/>
    </xf>
    <xf numFmtId="41" fontId="13" fillId="0" borderId="24" xfId="2" applyNumberFormat="1" applyFont="1" applyBorder="1" applyAlignment="1">
      <alignment horizontal="right" vertical="center"/>
    </xf>
    <xf numFmtId="41" fontId="13" fillId="0" borderId="25" xfId="2" applyNumberFormat="1" applyFont="1" applyBorder="1" applyAlignment="1">
      <alignment horizontal="right" vertical="center"/>
    </xf>
    <xf numFmtId="41" fontId="13" fillId="0" borderId="26" xfId="2" applyNumberFormat="1" applyFont="1" applyBorder="1" applyAlignment="1">
      <alignment horizontal="right" vertical="center"/>
    </xf>
    <xf numFmtId="49" fontId="8" fillId="0" borderId="0" xfId="2" applyNumberFormat="1" applyFont="1" applyAlignment="1">
      <alignment vertical="center"/>
    </xf>
    <xf numFmtId="3" fontId="14" fillId="0" borderId="0" xfId="2" applyFont="1"/>
    <xf numFmtId="3" fontId="15" fillId="0" borderId="0" xfId="2" applyFont="1" applyAlignment="1">
      <alignment horizontal="right"/>
    </xf>
    <xf numFmtId="3" fontId="14" fillId="0" borderId="0" xfId="2" applyFont="1" applyAlignment="1">
      <alignment horizontal="right"/>
    </xf>
    <xf numFmtId="3" fontId="9" fillId="0" borderId="0" xfId="2"/>
    <xf numFmtId="41" fontId="8" fillId="0" borderId="0" xfId="2" applyNumberFormat="1" applyFont="1" applyAlignment="1">
      <alignment horizontal="right" vertical="center"/>
    </xf>
    <xf numFmtId="3" fontId="9" fillId="0" borderId="0" xfId="2" applyAlignment="1">
      <alignment vertical="top"/>
    </xf>
    <xf numFmtId="3" fontId="8" fillId="0" borderId="0" xfId="2" applyFont="1" applyAlignment="1">
      <alignment horizontal="right"/>
    </xf>
    <xf numFmtId="3" fontId="13" fillId="0" borderId="27" xfId="2" applyFont="1" applyBorder="1"/>
    <xf numFmtId="3" fontId="13" fillId="0" borderId="28" xfId="2" applyFont="1" applyBorder="1" applyAlignment="1">
      <alignment horizontal="center"/>
    </xf>
    <xf numFmtId="3" fontId="13" fillId="0" borderId="28" xfId="2" applyFont="1" applyBorder="1" applyAlignment="1">
      <alignment horizontal="center" vertical="distributed"/>
    </xf>
    <xf numFmtId="49" fontId="13" fillId="0" borderId="29" xfId="2" applyNumberFormat="1" applyFont="1" applyBorder="1" applyAlignment="1">
      <alignment horizontal="center" vertical="center" wrapText="1"/>
    </xf>
    <xf numFmtId="3" fontId="13" fillId="0" borderId="28" xfId="2" applyFont="1" applyBorder="1" applyAlignment="1" applyProtection="1">
      <alignment horizontal="center"/>
      <protection locked="0"/>
    </xf>
    <xf numFmtId="3" fontId="15" fillId="0" borderId="0" xfId="2" applyFont="1"/>
    <xf numFmtId="3" fontId="13" fillId="0" borderId="0" xfId="2" applyFont="1" applyAlignment="1">
      <alignment horizontal="center" vertical="center"/>
    </xf>
    <xf numFmtId="3" fontId="13" fillId="0" borderId="30" xfId="2" applyFont="1" applyBorder="1" applyAlignment="1">
      <alignment horizontal="center" vertical="center"/>
    </xf>
    <xf numFmtId="49" fontId="13" fillId="0" borderId="13" xfId="2" applyNumberFormat="1" applyFont="1" applyBorder="1" applyAlignment="1">
      <alignment horizontal="center" vertical="center"/>
    </xf>
    <xf numFmtId="3" fontId="13" fillId="0" borderId="13" xfId="2" applyFont="1" applyBorder="1" applyAlignment="1">
      <alignment horizontal="center" vertical="distributed"/>
    </xf>
    <xf numFmtId="49" fontId="13" fillId="0" borderId="31" xfId="2" applyNumberFormat="1" applyFont="1" applyBorder="1" applyAlignment="1">
      <alignment horizontal="center" vertical="center"/>
    </xf>
    <xf numFmtId="3" fontId="13" fillId="0" borderId="13" xfId="2" applyFont="1" applyBorder="1" applyAlignment="1" applyProtection="1">
      <alignment horizontal="center" vertical="distributed"/>
      <protection locked="0"/>
    </xf>
    <xf numFmtId="3" fontId="13" fillId="0" borderId="32" xfId="2" applyFont="1" applyBorder="1"/>
    <xf numFmtId="3" fontId="13" fillId="0" borderId="33" xfId="2" applyFont="1" applyBorder="1" applyAlignment="1">
      <alignment horizontal="center"/>
    </xf>
    <xf numFmtId="3" fontId="13" fillId="0" borderId="33" xfId="2" applyFont="1" applyBorder="1" applyAlignment="1">
      <alignment horizontal="center" vertical="distributed"/>
    </xf>
    <xf numFmtId="49" fontId="13" fillId="0" borderId="34" xfId="2" applyNumberFormat="1" applyFont="1" applyBorder="1" applyAlignment="1">
      <alignment horizontal="center" vertical="center"/>
    </xf>
    <xf numFmtId="3" fontId="13" fillId="0" borderId="33" xfId="2" applyFont="1" applyBorder="1" applyAlignment="1" applyProtection="1">
      <alignment horizontal="center"/>
      <protection locked="0"/>
    </xf>
    <xf numFmtId="3" fontId="11" fillId="0" borderId="0" xfId="2" applyFont="1" applyAlignment="1">
      <alignment vertical="center"/>
    </xf>
    <xf numFmtId="41" fontId="12" fillId="0" borderId="13" xfId="2" applyNumberFormat="1" applyFont="1" applyBorder="1" applyAlignment="1">
      <alignment horizontal="right" vertical="center"/>
    </xf>
    <xf numFmtId="3" fontId="13" fillId="0" borderId="16" xfId="2" applyFont="1" applyBorder="1"/>
    <xf numFmtId="41" fontId="13" fillId="0" borderId="35" xfId="2" applyNumberFormat="1" applyFont="1" applyBorder="1" applyAlignment="1">
      <alignment horizontal="right" vertical="center"/>
    </xf>
    <xf numFmtId="3" fontId="13" fillId="0" borderId="1" xfId="2" applyFont="1" applyBorder="1"/>
    <xf numFmtId="41" fontId="13" fillId="0" borderId="36" xfId="2" applyNumberFormat="1" applyFont="1" applyBorder="1" applyAlignment="1">
      <alignment horizontal="right" vertical="center"/>
    </xf>
    <xf numFmtId="41" fontId="13" fillId="0" borderId="37" xfId="2" applyNumberFormat="1" applyFont="1" applyBorder="1" applyAlignment="1">
      <alignment horizontal="right" vertical="center"/>
    </xf>
    <xf numFmtId="41" fontId="13" fillId="0" borderId="38" xfId="2" applyNumberFormat="1" applyFont="1" applyBorder="1" applyAlignment="1">
      <alignment horizontal="right" vertical="center"/>
    </xf>
    <xf numFmtId="41" fontId="13" fillId="0" borderId="39" xfId="2" applyNumberFormat="1" applyFont="1" applyBorder="1" applyAlignment="1">
      <alignment horizontal="right" vertical="center"/>
    </xf>
    <xf numFmtId="41" fontId="13" fillId="0" borderId="40" xfId="2" applyNumberFormat="1" applyFont="1" applyBorder="1" applyAlignment="1">
      <alignment horizontal="right" vertical="center"/>
    </xf>
    <xf numFmtId="41" fontId="13" fillId="2" borderId="17" xfId="2" applyNumberFormat="1" applyFont="1" applyFill="1" applyBorder="1" applyAlignment="1">
      <alignment horizontal="right" vertical="center"/>
    </xf>
    <xf numFmtId="41" fontId="13" fillId="2" borderId="19" xfId="2" applyNumberFormat="1" applyFont="1" applyFill="1" applyBorder="1" applyAlignment="1">
      <alignment horizontal="right" vertical="center"/>
    </xf>
    <xf numFmtId="41" fontId="13" fillId="0" borderId="41" xfId="2" applyNumberFormat="1" applyFont="1" applyBorder="1" applyAlignment="1">
      <alignment horizontal="right" vertical="center"/>
    </xf>
    <xf numFmtId="41" fontId="13" fillId="0" borderId="42" xfId="2" applyNumberFormat="1" applyFont="1" applyBorder="1" applyAlignment="1">
      <alignment horizontal="right" vertical="center"/>
    </xf>
    <xf numFmtId="3" fontId="13" fillId="0" borderId="8" xfId="2" applyFont="1" applyBorder="1"/>
    <xf numFmtId="3" fontId="13" fillId="0" borderId="0" xfId="2" applyFont="1"/>
    <xf numFmtId="3" fontId="13" fillId="0" borderId="0" xfId="2" applyFont="1" applyAlignment="1">
      <alignment horizontal="right"/>
    </xf>
    <xf numFmtId="3" fontId="17" fillId="0" borderId="0" xfId="2" applyFont="1"/>
    <xf numFmtId="49" fontId="8" fillId="0" borderId="0" xfId="2" applyNumberFormat="1" applyFont="1" applyAlignment="1">
      <alignment horizontal="right" vertical="center"/>
    </xf>
    <xf numFmtId="3" fontId="13" fillId="0" borderId="43" xfId="2" applyFont="1" applyBorder="1"/>
    <xf numFmtId="3" fontId="13" fillId="0" borderId="44" xfId="2" applyFont="1" applyBorder="1"/>
    <xf numFmtId="3" fontId="13" fillId="0" borderId="45" xfId="2" applyFont="1" applyBorder="1"/>
    <xf numFmtId="3" fontId="13" fillId="0" borderId="46" xfId="2" applyFont="1" applyBorder="1" applyAlignment="1">
      <alignment horizontal="center" vertical="center"/>
    </xf>
    <xf numFmtId="3" fontId="13" fillId="0" borderId="47" xfId="2" applyFont="1" applyBorder="1" applyAlignment="1">
      <alignment horizontal="center" vertical="center"/>
    </xf>
    <xf numFmtId="49" fontId="13" fillId="0" borderId="0" xfId="2" applyNumberFormat="1" applyFont="1" applyAlignment="1">
      <alignment horizontal="center" vertical="center"/>
    </xf>
    <xf numFmtId="49" fontId="13" fillId="0" borderId="30" xfId="2" applyNumberFormat="1" applyFont="1" applyBorder="1" applyAlignment="1">
      <alignment horizontal="center" vertical="center"/>
    </xf>
    <xf numFmtId="3" fontId="13" fillId="0" borderId="13" xfId="2" applyFont="1" applyBorder="1" applyAlignment="1">
      <alignment horizontal="center" vertical="center"/>
    </xf>
    <xf numFmtId="49" fontId="13" fillId="0" borderId="48" xfId="2" applyNumberFormat="1" applyFont="1" applyBorder="1" applyAlignment="1">
      <alignment horizontal="center" vertical="center"/>
    </xf>
    <xf numFmtId="3" fontId="13" fillId="0" borderId="48" xfId="2" applyFont="1" applyBorder="1" applyAlignment="1">
      <alignment horizontal="center" vertical="center"/>
    </xf>
    <xf numFmtId="3" fontId="13" fillId="0" borderId="17" xfId="2" applyFont="1" applyBorder="1" applyAlignment="1">
      <alignment horizontal="center" vertical="distributed"/>
    </xf>
    <xf numFmtId="3" fontId="13" fillId="0" borderId="17" xfId="2" applyFont="1" applyBorder="1" applyAlignment="1">
      <alignment horizontal="center" vertical="center"/>
    </xf>
    <xf numFmtId="3" fontId="13" fillId="0" borderId="49" xfId="2" applyFont="1" applyBorder="1"/>
    <xf numFmtId="3" fontId="13" fillId="0" borderId="50" xfId="2" applyFont="1" applyBorder="1"/>
    <xf numFmtId="3" fontId="13" fillId="0" borderId="51" xfId="2" applyFont="1" applyBorder="1"/>
    <xf numFmtId="49" fontId="13" fillId="0" borderId="52" xfId="2" applyNumberFormat="1" applyFont="1" applyBorder="1" applyAlignment="1">
      <alignment horizontal="center" vertical="center"/>
    </xf>
    <xf numFmtId="3" fontId="13" fillId="0" borderId="52" xfId="2" applyFont="1" applyBorder="1" applyAlignment="1">
      <alignment horizontal="center" vertical="center"/>
    </xf>
    <xf numFmtId="3" fontId="13" fillId="0" borderId="51" xfId="2" applyFont="1" applyBorder="1" applyAlignment="1">
      <alignment horizontal="center" vertical="distributed"/>
    </xf>
    <xf numFmtId="3" fontId="13" fillId="0" borderId="51" xfId="2" applyFont="1" applyBorder="1" applyAlignment="1">
      <alignment horizontal="center" vertical="center"/>
    </xf>
    <xf numFmtId="3" fontId="12" fillId="0" borderId="0" xfId="2" applyFont="1" applyAlignment="1">
      <alignment vertical="center"/>
    </xf>
    <xf numFmtId="3" fontId="12" fillId="0" borderId="30" xfId="2" applyFont="1" applyBorder="1" applyAlignment="1">
      <alignment vertical="center"/>
    </xf>
    <xf numFmtId="3" fontId="13" fillId="0" borderId="16" xfId="2" applyFont="1" applyBorder="1" applyAlignment="1">
      <alignment vertical="center"/>
    </xf>
    <xf numFmtId="3" fontId="13" fillId="0" borderId="53" xfId="2" applyFont="1" applyBorder="1" applyAlignment="1">
      <alignment vertical="center"/>
    </xf>
    <xf numFmtId="41" fontId="13" fillId="0" borderId="17" xfId="2" applyNumberFormat="1" applyFont="1" applyBorder="1" applyAlignment="1">
      <alignment horizontal="right" vertical="center" shrinkToFit="1"/>
    </xf>
    <xf numFmtId="3" fontId="13" fillId="0" borderId="54" xfId="2" applyFont="1" applyBorder="1" applyAlignment="1">
      <alignment vertical="center"/>
    </xf>
    <xf numFmtId="41" fontId="13" fillId="0" borderId="19" xfId="2" applyNumberFormat="1" applyFont="1" applyBorder="1" applyAlignment="1">
      <alignment horizontal="right" vertical="center" shrinkToFit="1"/>
    </xf>
    <xf numFmtId="3" fontId="13" fillId="3" borderId="1" xfId="2" applyFont="1" applyFill="1" applyBorder="1" applyAlignment="1">
      <alignment vertical="center"/>
    </xf>
    <xf numFmtId="3" fontId="13" fillId="3" borderId="54" xfId="2" applyFont="1" applyFill="1" applyBorder="1" applyAlignment="1">
      <alignment vertical="center"/>
    </xf>
    <xf numFmtId="3" fontId="13" fillId="0" borderId="8" xfId="2" applyFont="1" applyBorder="1" applyAlignment="1">
      <alignment vertical="center"/>
    </xf>
    <xf numFmtId="3" fontId="13" fillId="0" borderId="55" xfId="2" applyFont="1" applyBorder="1" applyAlignment="1">
      <alignment vertical="center"/>
    </xf>
    <xf numFmtId="3" fontId="5" fillId="0" borderId="0" xfId="2" applyFont="1"/>
    <xf numFmtId="3" fontId="18" fillId="0" borderId="0" xfId="2" applyFont="1"/>
    <xf numFmtId="49" fontId="10" fillId="0" borderId="0" xfId="3" applyNumberFormat="1" applyFont="1">
      <alignment vertical="center"/>
    </xf>
    <xf numFmtId="49" fontId="19" fillId="0" borderId="0" xfId="3" applyNumberFormat="1">
      <alignment vertical="center"/>
    </xf>
    <xf numFmtId="0" fontId="19" fillId="0" borderId="0" xfId="3" applyAlignment="1"/>
    <xf numFmtId="3" fontId="8" fillId="0" borderId="0" xfId="3" applyNumberFormat="1" applyFont="1" applyAlignment="1">
      <alignment horizontal="right" vertical="center"/>
    </xf>
    <xf numFmtId="3" fontId="8" fillId="0" borderId="2" xfId="3" applyNumberFormat="1" applyFont="1" applyBorder="1" applyAlignment="1">
      <alignment horizontal="center" vertical="center"/>
    </xf>
    <xf numFmtId="49" fontId="8" fillId="0" borderId="10" xfId="3" applyNumberFormat="1" applyFont="1" applyBorder="1" applyAlignment="1">
      <alignment horizontal="center" vertical="distributed"/>
    </xf>
    <xf numFmtId="3" fontId="8" fillId="0" borderId="10" xfId="3" applyNumberFormat="1" applyFont="1" applyBorder="1" applyAlignment="1">
      <alignment horizontal="center" vertical="distributed"/>
    </xf>
    <xf numFmtId="3" fontId="8" fillId="0" borderId="56" xfId="3" applyNumberFormat="1" applyFont="1" applyBorder="1" applyAlignment="1">
      <alignment horizontal="center" vertical="distributed"/>
    </xf>
    <xf numFmtId="3" fontId="8" fillId="0" borderId="2" xfId="3" applyNumberFormat="1" applyFont="1" applyBorder="1" applyAlignment="1">
      <alignment horizontal="center" vertical="distributed" wrapText="1"/>
    </xf>
    <xf numFmtId="0" fontId="7" fillId="0" borderId="0" xfId="3" applyFont="1" applyAlignment="1"/>
    <xf numFmtId="3" fontId="11" fillId="0" borderId="57" xfId="3" applyNumberFormat="1" applyFont="1" applyBorder="1" applyAlignment="1">
      <alignment horizontal="center" vertical="center"/>
    </xf>
    <xf numFmtId="0" fontId="11" fillId="0" borderId="58" xfId="3" applyFont="1" applyBorder="1" applyAlignment="1">
      <alignment horizontal="center" vertical="center"/>
    </xf>
    <xf numFmtId="41" fontId="11" fillId="0" borderId="13" xfId="3" applyNumberFormat="1" applyFont="1" applyBorder="1" applyAlignment="1">
      <alignment horizontal="right" vertical="center"/>
    </xf>
    <xf numFmtId="41" fontId="11" fillId="0" borderId="14" xfId="3" applyNumberFormat="1" applyFont="1" applyBorder="1" applyAlignment="1">
      <alignment horizontal="right" vertical="center"/>
    </xf>
    <xf numFmtId="3" fontId="8" fillId="0" borderId="16" xfId="3" applyNumberFormat="1" applyFont="1" applyBorder="1" applyAlignment="1">
      <alignment vertical="center" wrapText="1"/>
    </xf>
    <xf numFmtId="41" fontId="8" fillId="0" borderId="17" xfId="3" applyNumberFormat="1" applyFont="1" applyBorder="1" applyAlignment="1">
      <alignment horizontal="right" vertical="center"/>
    </xf>
    <xf numFmtId="41" fontId="8" fillId="0" borderId="59" xfId="3" applyNumberFormat="1" applyFont="1" applyBorder="1" applyAlignment="1">
      <alignment horizontal="right" vertical="center"/>
    </xf>
    <xf numFmtId="41" fontId="8" fillId="0" borderId="60" xfId="3" applyNumberFormat="1" applyFont="1" applyBorder="1" applyAlignment="1">
      <alignment horizontal="right" vertical="center"/>
    </xf>
    <xf numFmtId="41" fontId="8" fillId="0" borderId="16" xfId="3" applyNumberFormat="1" applyFont="1" applyBorder="1" applyAlignment="1">
      <alignment horizontal="right" vertical="center"/>
    </xf>
    <xf numFmtId="3" fontId="8" fillId="0" borderId="1" xfId="3" applyNumberFormat="1" applyFont="1" applyBorder="1">
      <alignment vertical="center"/>
    </xf>
    <xf numFmtId="3" fontId="8" fillId="0" borderId="1" xfId="3" applyNumberFormat="1" applyFont="1" applyBorder="1" applyAlignment="1">
      <alignment vertical="center" wrapText="1"/>
    </xf>
    <xf numFmtId="41" fontId="8" fillId="0" borderId="19" xfId="3" applyNumberFormat="1" applyFont="1" applyBorder="1" applyAlignment="1">
      <alignment horizontal="right" vertical="center"/>
    </xf>
    <xf numFmtId="41" fontId="8" fillId="0" borderId="61" xfId="3" applyNumberFormat="1" applyFont="1" applyBorder="1" applyAlignment="1">
      <alignment horizontal="right" vertical="center"/>
    </xf>
    <xf numFmtId="41" fontId="8" fillId="0" borderId="62" xfId="3" applyNumberFormat="1" applyFont="1" applyBorder="1" applyAlignment="1">
      <alignment horizontal="right" vertical="center"/>
    </xf>
    <xf numFmtId="41" fontId="8" fillId="0" borderId="1" xfId="3" applyNumberFormat="1" applyFont="1" applyBorder="1" applyAlignment="1">
      <alignment horizontal="right" vertical="center"/>
    </xf>
    <xf numFmtId="0" fontId="8" fillId="0" borderId="1" xfId="3" applyFont="1" applyBorder="1" applyAlignment="1">
      <alignment vertical="center" wrapText="1"/>
    </xf>
    <xf numFmtId="3" fontId="8" fillId="0" borderId="0" xfId="3" applyNumberFormat="1" applyFont="1">
      <alignment vertical="center"/>
    </xf>
    <xf numFmtId="41" fontId="8" fillId="0" borderId="13" xfId="3" applyNumberFormat="1" applyFont="1" applyBorder="1" applyAlignment="1">
      <alignment horizontal="right" vertical="center"/>
    </xf>
    <xf numFmtId="41" fontId="8" fillId="0" borderId="63" xfId="3" applyNumberFormat="1" applyFont="1" applyBorder="1" applyAlignment="1">
      <alignment horizontal="right" vertical="center"/>
    </xf>
    <xf numFmtId="3" fontId="8" fillId="0" borderId="22" xfId="3" applyNumberFormat="1" applyFont="1" applyBorder="1">
      <alignment vertical="center"/>
    </xf>
    <xf numFmtId="0" fontId="8" fillId="0" borderId="0" xfId="3" applyFont="1">
      <alignment vertical="center"/>
    </xf>
    <xf numFmtId="41" fontId="8" fillId="0" borderId="21" xfId="3" applyNumberFormat="1" applyFont="1" applyBorder="1" applyAlignment="1">
      <alignment horizontal="right" vertical="center"/>
    </xf>
    <xf numFmtId="0" fontId="8" fillId="0" borderId="49" xfId="3" applyFont="1" applyBorder="1">
      <alignment vertical="center"/>
    </xf>
    <xf numFmtId="3" fontId="8" fillId="0" borderId="64" xfId="3" applyNumberFormat="1" applyFont="1" applyBorder="1" applyAlignment="1">
      <alignment vertical="center" wrapText="1"/>
    </xf>
    <xf numFmtId="41" fontId="8" fillId="0" borderId="65" xfId="3" applyNumberFormat="1" applyFont="1" applyBorder="1" applyAlignment="1">
      <alignment horizontal="right" vertical="center"/>
    </xf>
    <xf numFmtId="41" fontId="8" fillId="0" borderId="25" xfId="3" applyNumberFormat="1" applyFont="1" applyBorder="1" applyAlignment="1">
      <alignment horizontal="right" vertical="center"/>
    </xf>
    <xf numFmtId="41" fontId="8" fillId="0" borderId="66" xfId="3" applyNumberFormat="1" applyFont="1" applyBorder="1" applyAlignment="1">
      <alignment horizontal="right" vertical="center"/>
    </xf>
    <xf numFmtId="41" fontId="8" fillId="0" borderId="64" xfId="3" applyNumberFormat="1" applyFont="1" applyBorder="1" applyAlignment="1">
      <alignment horizontal="right" vertical="center"/>
    </xf>
    <xf numFmtId="49" fontId="8" fillId="0" borderId="0" xfId="3" applyNumberFormat="1" applyFont="1">
      <alignment vertical="center"/>
    </xf>
    <xf numFmtId="0" fontId="8" fillId="0" borderId="0" xfId="3" applyFont="1" applyAlignment="1"/>
    <xf numFmtId="0" fontId="8" fillId="0" borderId="0" xfId="3" applyFont="1" applyAlignment="1">
      <alignment horizontal="right"/>
    </xf>
    <xf numFmtId="0" fontId="5" fillId="0" borderId="0" xfId="3" applyFont="1" applyAlignment="1"/>
    <xf numFmtId="49" fontId="9" fillId="0" borderId="0" xfId="2" applyNumberFormat="1" applyAlignment="1">
      <alignment vertical="top"/>
    </xf>
    <xf numFmtId="49" fontId="8" fillId="0" borderId="27" xfId="2" applyNumberFormat="1" applyFont="1" applyBorder="1" applyAlignment="1">
      <alignment horizontal="center" vertical="center"/>
    </xf>
    <xf numFmtId="49" fontId="8" fillId="0" borderId="67" xfId="2" applyNumberFormat="1" applyFont="1" applyBorder="1" applyAlignment="1">
      <alignment horizontal="center" vertical="center"/>
    </xf>
    <xf numFmtId="49" fontId="8" fillId="0" borderId="29" xfId="2" applyNumberFormat="1" applyFont="1" applyBorder="1" applyAlignment="1">
      <alignment horizontal="center" vertical="center"/>
    </xf>
    <xf numFmtId="49" fontId="8" fillId="0" borderId="28" xfId="2" applyNumberFormat="1" applyFont="1" applyBorder="1" applyAlignment="1">
      <alignment horizontal="center" vertical="distributed"/>
    </xf>
    <xf numFmtId="49" fontId="8" fillId="0" borderId="28" xfId="2" applyNumberFormat="1" applyFont="1" applyBorder="1" applyAlignment="1">
      <alignment horizontal="center" vertical="center"/>
    </xf>
    <xf numFmtId="3" fontId="8" fillId="0" borderId="68" xfId="2" applyFont="1" applyBorder="1" applyAlignment="1">
      <alignment horizontal="center" vertical="center"/>
    </xf>
    <xf numFmtId="3" fontId="8" fillId="0" borderId="27" xfId="2" applyFont="1" applyBorder="1" applyAlignment="1">
      <alignment horizontal="center" vertical="center"/>
    </xf>
    <xf numFmtId="3" fontId="8" fillId="0" borderId="32" xfId="2" applyFont="1" applyBorder="1" applyAlignment="1">
      <alignment horizontal="center" vertical="center"/>
    </xf>
    <xf numFmtId="3" fontId="8" fillId="0" borderId="69" xfId="2" applyFont="1" applyBorder="1" applyAlignment="1">
      <alignment horizontal="center" vertical="center"/>
    </xf>
    <xf numFmtId="49" fontId="8" fillId="0" borderId="34" xfId="2" applyNumberFormat="1" applyFont="1" applyBorder="1" applyAlignment="1">
      <alignment horizontal="center" vertical="center"/>
    </xf>
    <xf numFmtId="49" fontId="8" fillId="0" borderId="33" xfId="2" applyNumberFormat="1" applyFont="1" applyBorder="1" applyAlignment="1">
      <alignment horizontal="center" vertical="distributed"/>
    </xf>
    <xf numFmtId="49" fontId="8" fillId="0" borderId="33" xfId="2" applyNumberFormat="1" applyFont="1" applyBorder="1" applyAlignment="1">
      <alignment horizontal="center" vertical="center"/>
    </xf>
    <xf numFmtId="3" fontId="8" fillId="0" borderId="70" xfId="2" applyFont="1" applyBorder="1" applyAlignment="1">
      <alignment horizontal="center" vertical="center"/>
    </xf>
    <xf numFmtId="49" fontId="11" fillId="0" borderId="57" xfId="2" applyNumberFormat="1" applyFont="1" applyBorder="1" applyAlignment="1">
      <alignment horizontal="center" vertical="center"/>
    </xf>
    <xf numFmtId="49" fontId="11" fillId="0" borderId="58" xfId="2" applyNumberFormat="1" applyFont="1" applyBorder="1" applyAlignment="1">
      <alignment horizontal="center" vertical="center"/>
    </xf>
    <xf numFmtId="41" fontId="11" fillId="0" borderId="13" xfId="2" applyNumberFormat="1" applyFont="1" applyBorder="1" applyAlignment="1">
      <alignment horizontal="right"/>
    </xf>
    <xf numFmtId="3" fontId="8" fillId="4" borderId="16" xfId="2" applyFont="1" applyFill="1" applyBorder="1"/>
    <xf numFmtId="41" fontId="8" fillId="0" borderId="17" xfId="2" applyNumberFormat="1" applyFont="1" applyBorder="1" applyAlignment="1">
      <alignment horizontal="right"/>
    </xf>
    <xf numFmtId="3" fontId="8" fillId="4" borderId="0" xfId="2" applyFont="1" applyFill="1"/>
    <xf numFmtId="3" fontId="8" fillId="4" borderId="1" xfId="2" applyFont="1" applyFill="1" applyBorder="1"/>
    <xf numFmtId="41" fontId="8" fillId="0" borderId="19" xfId="2" applyNumberFormat="1" applyFont="1" applyBorder="1" applyAlignment="1">
      <alignment horizontal="right"/>
    </xf>
    <xf numFmtId="41" fontId="8" fillId="0" borderId="62" xfId="2" applyNumberFormat="1" applyFont="1" applyBorder="1" applyAlignment="1">
      <alignment horizontal="right"/>
    </xf>
    <xf numFmtId="41" fontId="8" fillId="0" borderId="1" xfId="2" applyNumberFormat="1" applyFont="1" applyBorder="1" applyAlignment="1">
      <alignment horizontal="right"/>
    </xf>
    <xf numFmtId="3" fontId="8" fillId="4" borderId="1" xfId="2" applyFont="1" applyFill="1" applyBorder="1" applyAlignment="1">
      <alignment wrapText="1"/>
    </xf>
    <xf numFmtId="3" fontId="8" fillId="0" borderId="0" xfId="2" applyFont="1" applyAlignment="1">
      <alignment wrapText="1"/>
    </xf>
    <xf numFmtId="3" fontId="8" fillId="0" borderId="1" xfId="2" applyFont="1" applyBorder="1" applyAlignment="1">
      <alignment wrapText="1"/>
    </xf>
    <xf numFmtId="3" fontId="8" fillId="0" borderId="0" xfId="2" applyFont="1"/>
    <xf numFmtId="3" fontId="8" fillId="4" borderId="71" xfId="2" applyFont="1" applyFill="1" applyBorder="1"/>
    <xf numFmtId="3" fontId="8" fillId="4" borderId="8" xfId="2" applyFont="1" applyFill="1" applyBorder="1"/>
    <xf numFmtId="41" fontId="8" fillId="0" borderId="24" xfId="2" applyNumberFormat="1" applyFont="1" applyBorder="1" applyAlignment="1">
      <alignment horizontal="right"/>
    </xf>
    <xf numFmtId="41" fontId="8" fillId="0" borderId="66" xfId="2" applyNumberFormat="1" applyFont="1" applyBorder="1" applyAlignment="1">
      <alignment horizontal="right"/>
    </xf>
    <xf numFmtId="41" fontId="8" fillId="0" borderId="8" xfId="2" applyNumberFormat="1" applyFont="1" applyBorder="1" applyAlignment="1">
      <alignment horizontal="right"/>
    </xf>
    <xf numFmtId="3" fontId="8" fillId="0" borderId="10" xfId="2" applyFont="1" applyBorder="1" applyAlignment="1">
      <alignment horizontal="center" vertical="center"/>
    </xf>
    <xf numFmtId="3" fontId="8" fillId="0" borderId="10" xfId="2" applyFont="1" applyBorder="1" applyAlignment="1">
      <alignment horizontal="center" vertical="distributed"/>
    </xf>
    <xf numFmtId="41" fontId="11" fillId="0" borderId="14" xfId="2" applyNumberFormat="1" applyFont="1" applyBorder="1" applyAlignment="1">
      <alignment horizontal="right"/>
    </xf>
    <xf numFmtId="3" fontId="8" fillId="0" borderId="16" xfId="2" applyFont="1" applyBorder="1" applyAlignment="1">
      <alignment wrapText="1"/>
    </xf>
    <xf numFmtId="41" fontId="8" fillId="0" borderId="48" xfId="2" applyNumberFormat="1" applyFont="1" applyBorder="1" applyAlignment="1">
      <alignment horizontal="right"/>
    </xf>
    <xf numFmtId="41" fontId="8" fillId="0" borderId="13" xfId="2" applyNumberFormat="1" applyFont="1" applyBorder="1" applyAlignment="1">
      <alignment horizontal="right"/>
    </xf>
    <xf numFmtId="3" fontId="8" fillId="0" borderId="23" xfId="2" applyFont="1" applyBorder="1" applyAlignment="1">
      <alignment wrapText="1"/>
    </xf>
    <xf numFmtId="41" fontId="8" fillId="0" borderId="20" xfId="2" applyNumberFormat="1" applyFont="1" applyBorder="1" applyAlignment="1">
      <alignment horizontal="right"/>
    </xf>
    <xf numFmtId="41" fontId="8" fillId="0" borderId="72" xfId="2" applyNumberFormat="1" applyFont="1" applyBorder="1" applyAlignment="1">
      <alignment horizontal="right"/>
    </xf>
    <xf numFmtId="3" fontId="8" fillId="0" borderId="1" xfId="2" applyFont="1" applyBorder="1"/>
    <xf numFmtId="41" fontId="8" fillId="0" borderId="73" xfId="2" applyNumberFormat="1" applyFont="1" applyBorder="1" applyAlignment="1">
      <alignment horizontal="right"/>
    </xf>
    <xf numFmtId="3" fontId="8" fillId="0" borderId="32" xfId="2" applyFont="1" applyBorder="1"/>
    <xf numFmtId="3" fontId="8" fillId="0" borderId="8" xfId="2" applyFont="1" applyBorder="1"/>
    <xf numFmtId="41" fontId="8" fillId="0" borderId="25" xfId="2" applyNumberFormat="1" applyFont="1" applyBorder="1" applyAlignment="1">
      <alignment horizontal="right"/>
    </xf>
    <xf numFmtId="49" fontId="8" fillId="0" borderId="43" xfId="2" applyNumberFormat="1" applyFont="1" applyBorder="1" applyAlignment="1">
      <alignment horizontal="center" vertical="center"/>
    </xf>
    <xf numFmtId="49" fontId="8" fillId="0" borderId="44" xfId="2" applyNumberFormat="1" applyFont="1" applyBorder="1" applyAlignment="1">
      <alignment horizontal="center" vertical="center"/>
    </xf>
    <xf numFmtId="3" fontId="8" fillId="0" borderId="74" xfId="2" applyFont="1" applyBorder="1" applyAlignment="1">
      <alignment horizontal="center" vertical="center"/>
    </xf>
    <xf numFmtId="3" fontId="8" fillId="0" borderId="45" xfId="2" applyFont="1" applyBorder="1" applyAlignment="1">
      <alignment horizontal="center" vertical="center"/>
    </xf>
    <xf numFmtId="3" fontId="8" fillId="0" borderId="45" xfId="2" applyFont="1" applyBorder="1" applyAlignment="1">
      <alignment horizontal="center" vertical="center"/>
    </xf>
    <xf numFmtId="3" fontId="8" fillId="0" borderId="34" xfId="2" applyFont="1" applyBorder="1" applyAlignment="1">
      <alignment horizontal="center" vertical="center"/>
    </xf>
    <xf numFmtId="3" fontId="8" fillId="0" borderId="33" xfId="2" applyFont="1" applyBorder="1" applyAlignment="1">
      <alignment horizontal="center" vertical="center"/>
    </xf>
    <xf numFmtId="3" fontId="8" fillId="0" borderId="33" xfId="2" applyFont="1" applyBorder="1" applyAlignment="1">
      <alignment horizontal="center" vertical="center"/>
    </xf>
    <xf numFmtId="49" fontId="11" fillId="0" borderId="0" xfId="2" applyNumberFormat="1" applyFont="1" applyAlignment="1">
      <alignment horizontal="center" vertical="center"/>
    </xf>
    <xf numFmtId="49" fontId="11" fillId="0" borderId="30" xfId="2" applyNumberFormat="1" applyFont="1" applyBorder="1" applyAlignment="1">
      <alignment horizontal="center" vertical="center"/>
    </xf>
    <xf numFmtId="3" fontId="8" fillId="0" borderId="75" xfId="2" applyFont="1" applyBorder="1"/>
    <xf numFmtId="41" fontId="8" fillId="0" borderId="76" xfId="2" applyNumberFormat="1" applyFont="1" applyBorder="1" applyAlignment="1">
      <alignment horizontal="right"/>
    </xf>
    <xf numFmtId="3" fontId="8" fillId="0" borderId="22" xfId="2" applyFont="1" applyBorder="1"/>
    <xf numFmtId="3" fontId="8" fillId="0" borderId="22" xfId="2" applyFont="1" applyBorder="1" applyAlignment="1">
      <alignment horizontal="left" vertical="top" wrapText="1"/>
    </xf>
    <xf numFmtId="3" fontId="8" fillId="0" borderId="77" xfId="2" applyFont="1" applyBorder="1" applyAlignment="1">
      <alignment horizontal="left" vertical="top" wrapText="1"/>
    </xf>
    <xf numFmtId="41" fontId="8" fillId="0" borderId="78" xfId="2" applyNumberFormat="1" applyFont="1" applyBorder="1" applyAlignment="1">
      <alignment horizontal="right"/>
    </xf>
    <xf numFmtId="41" fontId="8" fillId="0" borderId="79" xfId="2" applyNumberFormat="1" applyFont="1" applyBorder="1" applyAlignment="1">
      <alignment horizontal="right"/>
    </xf>
    <xf numFmtId="3" fontId="8" fillId="0" borderId="0" xfId="2" applyFont="1" applyAlignment="1">
      <alignment horizontal="left" vertical="top" wrapText="1"/>
    </xf>
    <xf numFmtId="3" fontId="8" fillId="0" borderId="64" xfId="2" applyFont="1" applyBorder="1"/>
    <xf numFmtId="41" fontId="8" fillId="0" borderId="65" xfId="2" applyNumberFormat="1" applyFont="1" applyBorder="1" applyAlignment="1">
      <alignment horizontal="right"/>
    </xf>
    <xf numFmtId="3" fontId="8" fillId="0" borderId="16" xfId="2" applyFont="1" applyBorder="1"/>
    <xf numFmtId="3" fontId="8" fillId="0" borderId="2" xfId="2" applyFont="1" applyBorder="1" applyAlignment="1">
      <alignment horizontal="center" vertical="center"/>
    </xf>
    <xf numFmtId="49" fontId="8" fillId="0" borderId="10" xfId="2" applyNumberFormat="1" applyFont="1" applyBorder="1" applyAlignment="1">
      <alignment horizontal="distributed" vertical="center"/>
    </xf>
    <xf numFmtId="41" fontId="11" fillId="0" borderId="13" xfId="2" applyNumberFormat="1" applyFont="1" applyBorder="1"/>
    <xf numFmtId="3" fontId="8" fillId="0" borderId="53" xfId="2" applyFont="1" applyBorder="1"/>
    <xf numFmtId="41" fontId="8" fillId="0" borderId="48" xfId="2" applyNumberFormat="1" applyFont="1" applyBorder="1" applyAlignment="1">
      <alignment vertical="center"/>
    </xf>
    <xf numFmtId="41" fontId="8" fillId="0" borderId="17" xfId="2" applyNumberFormat="1" applyFont="1" applyBorder="1" applyAlignment="1">
      <alignment vertical="center"/>
    </xf>
    <xf numFmtId="3" fontId="8" fillId="0" borderId="69" xfId="2" applyFont="1" applyBorder="1"/>
    <xf numFmtId="41" fontId="8" fillId="0" borderId="34" xfId="2" applyNumberFormat="1" applyFont="1" applyBorder="1" applyAlignment="1">
      <alignment vertical="center"/>
    </xf>
    <xf numFmtId="41" fontId="8" fillId="0" borderId="33" xfId="2" applyNumberFormat="1" applyFont="1" applyBorder="1" applyAlignment="1">
      <alignment vertical="center"/>
    </xf>
    <xf numFmtId="49" fontId="13" fillId="0" borderId="2" xfId="2" applyNumberFormat="1" applyFont="1" applyBorder="1" applyAlignment="1">
      <alignment horizontal="center" vertical="center"/>
    </xf>
    <xf numFmtId="3" fontId="13" fillId="0" borderId="10" xfId="2" applyFont="1" applyBorder="1" applyAlignment="1">
      <alignment horizontal="center" vertical="center"/>
    </xf>
    <xf numFmtId="3" fontId="21" fillId="0" borderId="10" xfId="2" applyFont="1" applyBorder="1" applyAlignment="1">
      <alignment horizontal="center" vertical="center"/>
    </xf>
    <xf numFmtId="3" fontId="21" fillId="0" borderId="10" xfId="2" applyFont="1" applyBorder="1" applyAlignment="1">
      <alignment horizontal="center" vertical="distributed"/>
    </xf>
    <xf numFmtId="49" fontId="12" fillId="0" borderId="57" xfId="2" applyNumberFormat="1" applyFont="1" applyBorder="1" applyAlignment="1">
      <alignment horizontal="center" vertical="center"/>
    </xf>
    <xf numFmtId="49" fontId="12" fillId="0" borderId="58" xfId="2" applyNumberFormat="1" applyFont="1" applyBorder="1" applyAlignment="1">
      <alignment horizontal="center" vertical="center"/>
    </xf>
    <xf numFmtId="41" fontId="12" fillId="0" borderId="13" xfId="2" applyNumberFormat="1" applyFont="1" applyBorder="1" applyAlignment="1">
      <alignment horizontal="right"/>
    </xf>
    <xf numFmtId="41" fontId="13" fillId="0" borderId="17" xfId="2" applyNumberFormat="1" applyFont="1" applyBorder="1" applyAlignment="1">
      <alignment horizontal="right"/>
    </xf>
    <xf numFmtId="41" fontId="13" fillId="0" borderId="80" xfId="2" applyNumberFormat="1" applyFont="1" applyBorder="1" applyAlignment="1">
      <alignment horizontal="right"/>
    </xf>
    <xf numFmtId="3" fontId="13" fillId="0" borderId="1" xfId="2" applyFont="1" applyBorder="1" applyAlignment="1">
      <alignment wrapText="1"/>
    </xf>
    <xf numFmtId="41" fontId="13" fillId="0" borderId="19" xfId="2" applyNumberFormat="1" applyFont="1" applyBorder="1" applyAlignment="1">
      <alignment horizontal="right"/>
    </xf>
    <xf numFmtId="41" fontId="13" fillId="0" borderId="13" xfId="2" applyNumberFormat="1" applyFont="1" applyBorder="1" applyAlignment="1">
      <alignment horizontal="right"/>
    </xf>
    <xf numFmtId="41" fontId="13" fillId="0" borderId="20" xfId="2" applyNumberFormat="1" applyFont="1" applyBorder="1" applyAlignment="1">
      <alignment horizontal="right"/>
    </xf>
    <xf numFmtId="3" fontId="13" fillId="0" borderId="23" xfId="2" applyFont="1" applyBorder="1"/>
    <xf numFmtId="41" fontId="13" fillId="0" borderId="24" xfId="2" applyNumberFormat="1" applyFont="1" applyBorder="1" applyAlignment="1">
      <alignment horizontal="right"/>
    </xf>
    <xf numFmtId="41" fontId="13" fillId="0" borderId="25" xfId="2" applyNumberFormat="1" applyFont="1" applyBorder="1" applyAlignment="1">
      <alignment horizontal="right"/>
    </xf>
    <xf numFmtId="3" fontId="22" fillId="0" borderId="0" xfId="2" applyFont="1"/>
    <xf numFmtId="3" fontId="22" fillId="0" borderId="0" xfId="2" applyFont="1" applyAlignment="1">
      <alignment horizontal="right"/>
    </xf>
    <xf numFmtId="49" fontId="8" fillId="0" borderId="0" xfId="2" applyNumberFormat="1" applyFont="1" applyAlignment="1">
      <alignment horizontal="right"/>
    </xf>
    <xf numFmtId="49" fontId="13" fillId="0" borderId="27" xfId="2" applyNumberFormat="1" applyFont="1" applyBorder="1" applyAlignment="1">
      <alignment horizontal="center" vertical="center"/>
    </xf>
    <xf numFmtId="49" fontId="13" fillId="0" borderId="67" xfId="2" applyNumberFormat="1" applyFont="1" applyBorder="1" applyAlignment="1">
      <alignment horizontal="center" vertical="center"/>
    </xf>
    <xf numFmtId="3" fontId="13" fillId="0" borderId="29" xfId="2" applyFont="1" applyBorder="1" applyAlignment="1">
      <alignment horizontal="center" vertical="center"/>
    </xf>
    <xf numFmtId="3" fontId="13" fillId="0" borderId="29" xfId="2" applyFont="1" applyBorder="1" applyAlignment="1">
      <alignment horizontal="center" vertical="center" wrapText="1"/>
    </xf>
    <xf numFmtId="3" fontId="13" fillId="0" borderId="28" xfId="2" applyFont="1" applyBorder="1" applyAlignment="1">
      <alignment horizontal="center" vertical="center"/>
    </xf>
    <xf numFmtId="3" fontId="13" fillId="0" borderId="28" xfId="2" applyFont="1" applyBorder="1" applyAlignment="1">
      <alignment horizontal="center" vertical="center"/>
    </xf>
    <xf numFmtId="3" fontId="13" fillId="0" borderId="32" xfId="2" applyFont="1" applyBorder="1" applyAlignment="1">
      <alignment horizontal="center" vertical="center"/>
    </xf>
    <xf numFmtId="3" fontId="13" fillId="0" borderId="69" xfId="2" applyFont="1" applyBorder="1" applyAlignment="1">
      <alignment horizontal="center" vertical="center"/>
    </xf>
    <xf numFmtId="3" fontId="13" fillId="0" borderId="34" xfId="2" applyFont="1" applyBorder="1" applyAlignment="1">
      <alignment horizontal="center" vertical="center"/>
    </xf>
    <xf numFmtId="3" fontId="13" fillId="0" borderId="33" xfId="2" applyFont="1" applyBorder="1" applyAlignment="1">
      <alignment horizontal="center" vertical="center"/>
    </xf>
    <xf numFmtId="3" fontId="13" fillId="0" borderId="34" xfId="2" applyFont="1" applyBorder="1" applyAlignment="1">
      <alignment horizontal="center" vertical="center" wrapText="1"/>
    </xf>
    <xf numFmtId="3" fontId="13" fillId="0" borderId="33" xfId="2" applyFont="1" applyBorder="1" applyAlignment="1">
      <alignment horizontal="center" vertical="center"/>
    </xf>
    <xf numFmtId="49" fontId="11" fillId="4" borderId="57" xfId="2" applyNumberFormat="1" applyFont="1" applyFill="1" applyBorder="1" applyAlignment="1">
      <alignment horizontal="center" vertical="center"/>
    </xf>
    <xf numFmtId="49" fontId="11" fillId="4" borderId="58" xfId="2" applyNumberFormat="1" applyFont="1" applyFill="1" applyBorder="1" applyAlignment="1">
      <alignment horizontal="center" vertical="center"/>
    </xf>
    <xf numFmtId="3" fontId="7" fillId="4" borderId="0" xfId="2" applyFont="1" applyFill="1"/>
    <xf numFmtId="41" fontId="8" fillId="0" borderId="18" xfId="2" applyNumberFormat="1" applyFont="1" applyBorder="1" applyAlignment="1">
      <alignment horizontal="right"/>
    </xf>
    <xf numFmtId="3" fontId="8" fillId="4" borderId="23" xfId="2" applyFont="1" applyFill="1" applyBorder="1"/>
  </cellXfs>
  <cellStyles count="4">
    <cellStyle name="桁区切り" xfId="1" builtinId="6"/>
    <cellStyle name="標準" xfId="0" builtinId="0"/>
    <cellStyle name="標準 2" xfId="2" xr:uid="{1CB8F664-7C3D-4B4F-91CE-3FC9E10AE55E}"/>
    <cellStyle name="標準 3" xfId="3" xr:uid="{5B94A25C-68E4-455E-8965-609F0A25E64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showGridLines="0" tabSelected="1" showOutlineSymbols="0" zoomScaleSheetLayoutView="160" workbookViewId="0">
      <selection sqref="A1:E1"/>
    </sheetView>
  </sheetViews>
  <sheetFormatPr defaultColWidth="10.625" defaultRowHeight="14.25"/>
  <cols>
    <col min="1" max="1" width="13.375" customWidth="1"/>
    <col min="2" max="2" width="21.625" customWidth="1"/>
    <col min="3" max="5" width="16.625" customWidth="1"/>
    <col min="6" max="6" width="15.625" customWidth="1"/>
  </cols>
  <sheetData>
    <row r="1" spans="1:6" ht="20.100000000000001" customHeight="1">
      <c r="A1" s="24" t="s">
        <v>10</v>
      </c>
      <c r="B1" s="24"/>
      <c r="C1" s="24"/>
      <c r="D1" s="24"/>
      <c r="E1" s="24"/>
      <c r="F1" s="4"/>
    </row>
    <row r="2" spans="1:6" ht="15" customHeight="1"/>
    <row r="3" spans="1:6" s="5" customFormat="1" ht="17.45" customHeight="1">
      <c r="A3" s="1" t="s">
        <v>6</v>
      </c>
    </row>
    <row r="4" spans="1:6" s="5" customFormat="1" ht="15" customHeight="1"/>
    <row r="5" spans="1:6" s="5" customFormat="1" ht="15" customHeight="1" thickBot="1">
      <c r="A5" s="23" t="s">
        <v>11</v>
      </c>
      <c r="E5" s="6" t="s">
        <v>8</v>
      </c>
    </row>
    <row r="6" spans="1:6" s="10" customFormat="1" ht="15.95" customHeight="1" thickBot="1">
      <c r="A6" s="7"/>
      <c r="B6" s="7"/>
      <c r="C6" s="8" t="s">
        <v>14</v>
      </c>
      <c r="D6" s="8" t="s">
        <v>13</v>
      </c>
      <c r="E6" s="8" t="s">
        <v>12</v>
      </c>
      <c r="F6" s="9"/>
    </row>
    <row r="7" spans="1:6" s="10" customFormat="1" ht="15" customHeight="1">
      <c r="A7" s="11" t="s">
        <v>0</v>
      </c>
      <c r="B7" s="11" t="s">
        <v>2</v>
      </c>
      <c r="C7" s="12">
        <v>204070425</v>
      </c>
      <c r="D7" s="12">
        <v>220081790</v>
      </c>
      <c r="E7" s="12">
        <v>224424301</v>
      </c>
      <c r="F7" s="13"/>
    </row>
    <row r="8" spans="1:6" s="10" customFormat="1" ht="15" customHeight="1">
      <c r="A8" s="14" t="s">
        <v>1</v>
      </c>
      <c r="B8" s="14" t="s">
        <v>3</v>
      </c>
      <c r="C8" s="15">
        <v>125239367</v>
      </c>
      <c r="D8" s="15">
        <v>129024762</v>
      </c>
      <c r="E8" s="15">
        <v>124698950</v>
      </c>
      <c r="F8" s="13"/>
    </row>
    <row r="9" spans="1:6" s="10" customFormat="1" ht="15" customHeight="1">
      <c r="A9" s="16" t="s">
        <v>1</v>
      </c>
      <c r="B9" s="17" t="s">
        <v>7</v>
      </c>
      <c r="C9" s="15">
        <v>22773198</v>
      </c>
      <c r="D9" s="15">
        <v>20542426</v>
      </c>
      <c r="E9" s="15">
        <v>19839834</v>
      </c>
      <c r="F9" s="13"/>
    </row>
    <row r="10" spans="1:6" s="10" customFormat="1" ht="15" customHeight="1">
      <c r="A10" s="11" t="s">
        <v>1</v>
      </c>
      <c r="B10" s="11" t="s">
        <v>4</v>
      </c>
      <c r="C10" s="12">
        <v>182396</v>
      </c>
      <c r="D10" s="12">
        <v>189793</v>
      </c>
      <c r="E10" s="12">
        <v>194166</v>
      </c>
      <c r="F10" s="13"/>
    </row>
    <row r="11" spans="1:6" s="10" customFormat="1" ht="15" customHeight="1" thickBot="1">
      <c r="A11" s="18" t="s">
        <v>1</v>
      </c>
      <c r="B11" s="18" t="s">
        <v>5</v>
      </c>
      <c r="C11" s="19">
        <v>114503370</v>
      </c>
      <c r="D11" s="19">
        <v>117353494</v>
      </c>
      <c r="E11" s="19">
        <v>110928416</v>
      </c>
      <c r="F11" s="13"/>
    </row>
    <row r="12" spans="1:6" s="5" customFormat="1" ht="15" customHeight="1">
      <c r="A12" s="20" t="s">
        <v>9</v>
      </c>
      <c r="B12" s="21"/>
      <c r="C12" s="21"/>
      <c r="D12" s="21"/>
      <c r="E12" s="21"/>
      <c r="F12" s="22"/>
    </row>
    <row r="13" spans="1:6">
      <c r="A13" s="2"/>
      <c r="B13" s="3"/>
      <c r="C13" s="3"/>
      <c r="D13" s="3"/>
      <c r="E13" s="3"/>
    </row>
  </sheetData>
  <mergeCells count="1">
    <mergeCell ref="A1:E1"/>
  </mergeCells>
  <phoneticPr fontId="1"/>
  <printOptions horizontalCentered="1"/>
  <pageMargins left="0.47000000000000003" right="0.47000000000000003" top="0.71" bottom="0" header="0" footer="0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63B10-D1DF-4C0E-94FA-923792F7DDE6}">
  <sheetPr>
    <pageSetUpPr autoPageBreaks="0"/>
  </sheetPr>
  <dimension ref="A1:G7"/>
  <sheetViews>
    <sheetView showGridLines="0" showOutlineSymbols="0" zoomScaleSheetLayoutView="175" workbookViewId="0"/>
  </sheetViews>
  <sheetFormatPr defaultColWidth="10.625" defaultRowHeight="14.25"/>
  <cols>
    <col min="1" max="2" width="13.375" style="59" customWidth="1"/>
    <col min="3" max="7" width="11.625" style="59" customWidth="1"/>
    <col min="8" max="14" width="12.625" style="59" customWidth="1"/>
    <col min="15" max="16384" width="10.625" style="59"/>
  </cols>
  <sheetData>
    <row r="1" spans="1:7" ht="15" customHeight="1" thickBot="1">
      <c r="A1" s="61" t="s">
        <v>184</v>
      </c>
      <c r="G1" s="98" t="s">
        <v>16</v>
      </c>
    </row>
    <row r="2" spans="1:7" s="31" customFormat="1" ht="18" customHeight="1" thickBot="1">
      <c r="A2" s="241" t="s">
        <v>17</v>
      </c>
      <c r="B2" s="241" t="s">
        <v>18</v>
      </c>
      <c r="C2" s="242" t="s">
        <v>56</v>
      </c>
      <c r="D2" s="242" t="s">
        <v>57</v>
      </c>
      <c r="E2" s="242" t="s">
        <v>22</v>
      </c>
      <c r="F2" s="242" t="s">
        <v>61</v>
      </c>
      <c r="G2" s="242" t="s">
        <v>147</v>
      </c>
    </row>
    <row r="3" spans="1:7" s="31" customFormat="1" ht="18" customHeight="1">
      <c r="A3" s="187" t="s">
        <v>27</v>
      </c>
      <c r="B3" s="188"/>
      <c r="C3" s="243">
        <f>C4</f>
        <v>70370</v>
      </c>
      <c r="D3" s="243">
        <f t="shared" ref="D3:F3" si="0">D4</f>
        <v>112026</v>
      </c>
      <c r="E3" s="243">
        <f t="shared" si="0"/>
        <v>182396</v>
      </c>
      <c r="F3" s="243">
        <f t="shared" si="0"/>
        <v>54742</v>
      </c>
      <c r="G3" s="243">
        <f>G4</f>
        <v>127654</v>
      </c>
    </row>
    <row r="4" spans="1:7" s="31" customFormat="1" ht="15" customHeight="1">
      <c r="A4" s="240" t="s">
        <v>185</v>
      </c>
      <c r="B4" s="244" t="s">
        <v>185</v>
      </c>
      <c r="C4" s="245">
        <v>70370</v>
      </c>
      <c r="D4" s="245">
        <v>112026</v>
      </c>
      <c r="E4" s="245">
        <f>C4+D4</f>
        <v>182396</v>
      </c>
      <c r="F4" s="245">
        <v>54742</v>
      </c>
      <c r="G4" s="246">
        <f>E4-F4</f>
        <v>127654</v>
      </c>
    </row>
    <row r="5" spans="1:7" s="31" customFormat="1" ht="15" customHeight="1" thickBot="1">
      <c r="A5" s="217" t="s">
        <v>186</v>
      </c>
      <c r="B5" s="247" t="s">
        <v>186</v>
      </c>
      <c r="C5" s="248"/>
      <c r="D5" s="248"/>
      <c r="E5" s="248"/>
      <c r="F5" s="248"/>
      <c r="G5" s="249"/>
    </row>
    <row r="6" spans="1:7" s="31" customFormat="1" ht="15" customHeight="1">
      <c r="A6" s="55" t="s">
        <v>104</v>
      </c>
      <c r="B6" s="200"/>
      <c r="C6" s="200"/>
      <c r="D6" s="200"/>
      <c r="E6" s="200"/>
      <c r="F6" s="200"/>
      <c r="G6" s="62"/>
    </row>
    <row r="7" spans="1:7">
      <c r="A7" s="129"/>
      <c r="B7" s="129"/>
      <c r="C7" s="129"/>
      <c r="D7" s="129"/>
      <c r="E7" s="129"/>
      <c r="F7" s="129"/>
      <c r="G7" s="129"/>
    </row>
  </sheetData>
  <mergeCells count="6">
    <mergeCell ref="A3:B3"/>
    <mergeCell ref="C4:C5"/>
    <mergeCell ref="D4:D5"/>
    <mergeCell ref="E4:E5"/>
    <mergeCell ref="F4:F5"/>
    <mergeCell ref="G4:G5"/>
  </mergeCells>
  <phoneticPr fontId="1"/>
  <printOptions horizontalCentered="1"/>
  <pageMargins left="0.47244094488188981" right="0.47244094488188981" top="0.70866141732283472" bottom="0" header="0" footer="0"/>
  <pageSetup paperSize="9" orientation="portrait" blackAndWhite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6D56E-C09F-4FC8-B17F-07FA37D3FD7D}">
  <sheetPr>
    <pageSetUpPr autoPageBreaks="0"/>
  </sheetPr>
  <dimension ref="A1:J23"/>
  <sheetViews>
    <sheetView showGridLines="0" showOutlineSymbols="0" zoomScaleNormal="100" zoomScaleSheetLayoutView="160" workbookViewId="0"/>
  </sheetViews>
  <sheetFormatPr defaultColWidth="10.625" defaultRowHeight="14.25"/>
  <cols>
    <col min="1" max="1" width="8.375" style="59" customWidth="1"/>
    <col min="2" max="2" width="10" style="59" customWidth="1"/>
    <col min="3" max="3" width="10.625" style="59" customWidth="1"/>
    <col min="4" max="4" width="8.875" style="59" customWidth="1"/>
    <col min="5" max="5" width="6.625" style="59" customWidth="1"/>
    <col min="6" max="6" width="10.5" style="59" customWidth="1"/>
    <col min="7" max="8" width="10.625" style="59" customWidth="1"/>
    <col min="9" max="9" width="6.625" style="59" customWidth="1"/>
    <col min="10" max="10" width="7.375" style="59" customWidth="1"/>
    <col min="11" max="15" width="12.625" style="59" customWidth="1"/>
    <col min="16" max="16384" width="10.625" style="59"/>
  </cols>
  <sheetData>
    <row r="1" spans="1:10" ht="15" customHeight="1" thickBot="1">
      <c r="A1" s="61" t="s">
        <v>187</v>
      </c>
      <c r="J1" s="27" t="s">
        <v>16</v>
      </c>
    </row>
    <row r="2" spans="1:10" ht="15" thickBot="1">
      <c r="A2" s="250" t="s">
        <v>17</v>
      </c>
      <c r="B2" s="250" t="s">
        <v>18</v>
      </c>
      <c r="C2" s="251" t="s">
        <v>56</v>
      </c>
      <c r="D2" s="251" t="s">
        <v>57</v>
      </c>
      <c r="E2" s="252" t="s">
        <v>188</v>
      </c>
      <c r="F2" s="251" t="s">
        <v>22</v>
      </c>
      <c r="G2" s="251" t="s">
        <v>23</v>
      </c>
      <c r="H2" s="251" t="s">
        <v>24</v>
      </c>
      <c r="I2" s="253" t="s">
        <v>167</v>
      </c>
      <c r="J2" s="252" t="s">
        <v>133</v>
      </c>
    </row>
    <row r="3" spans="1:10">
      <c r="A3" s="254" t="s">
        <v>27</v>
      </c>
      <c r="B3" s="255"/>
      <c r="C3" s="256">
        <f>C4+C5+C6+C9+C13+C14+C15+C16+C19+C20</f>
        <v>113004094</v>
      </c>
      <c r="D3" s="256">
        <f t="shared" ref="D3:J3" si="0">D4+D5+D6+D9+D13+D14+D15+D16+D19+D20</f>
        <v>1458926</v>
      </c>
      <c r="E3" s="256">
        <f t="shared" si="0"/>
        <v>40350</v>
      </c>
      <c r="F3" s="256">
        <f t="shared" si="0"/>
        <v>114503370</v>
      </c>
      <c r="G3" s="256">
        <f t="shared" si="0"/>
        <v>112895219</v>
      </c>
      <c r="H3" s="256">
        <f t="shared" si="0"/>
        <v>112701720</v>
      </c>
      <c r="I3" s="256">
        <f t="shared" si="0"/>
        <v>42315</v>
      </c>
      <c r="J3" s="256">
        <f t="shared" si="0"/>
        <v>151184</v>
      </c>
    </row>
    <row r="4" spans="1:10">
      <c r="A4" s="82" t="s">
        <v>189</v>
      </c>
      <c r="B4" s="82" t="s">
        <v>135</v>
      </c>
      <c r="C4" s="257">
        <v>25200655</v>
      </c>
      <c r="D4" s="257">
        <v>0</v>
      </c>
      <c r="E4" s="257">
        <v>0</v>
      </c>
      <c r="F4" s="258">
        <f t="shared" ref="F4:F22" si="1">C4+D4+E4</f>
        <v>25200655</v>
      </c>
      <c r="G4" s="257">
        <v>26104539</v>
      </c>
      <c r="H4" s="257">
        <v>25931419</v>
      </c>
      <c r="I4" s="257">
        <v>41256</v>
      </c>
      <c r="J4" s="257">
        <v>131864</v>
      </c>
    </row>
    <row r="5" spans="1:10" ht="21">
      <c r="A5" s="259" t="s">
        <v>190</v>
      </c>
      <c r="B5" s="84" t="s">
        <v>191</v>
      </c>
      <c r="C5" s="260">
        <v>26816</v>
      </c>
      <c r="D5" s="260">
        <v>0</v>
      </c>
      <c r="E5" s="260">
        <v>0</v>
      </c>
      <c r="F5" s="261">
        <f t="shared" si="1"/>
        <v>26816</v>
      </c>
      <c r="G5" s="260">
        <v>27495</v>
      </c>
      <c r="H5" s="260">
        <v>27060</v>
      </c>
      <c r="I5" s="260">
        <v>0</v>
      </c>
      <c r="J5" s="260">
        <v>435</v>
      </c>
    </row>
    <row r="6" spans="1:10">
      <c r="A6" s="84" t="s">
        <v>33</v>
      </c>
      <c r="B6" s="84"/>
      <c r="C6" s="260">
        <f>C7+C8</f>
        <v>24199647</v>
      </c>
      <c r="D6" s="260">
        <v>0</v>
      </c>
      <c r="E6" s="260">
        <f>E7+E8</f>
        <v>9829</v>
      </c>
      <c r="F6" s="260">
        <f t="shared" si="1"/>
        <v>24209476</v>
      </c>
      <c r="G6" s="260">
        <f>G7+G8</f>
        <v>23464410</v>
      </c>
      <c r="H6" s="260">
        <f>H7+H8</f>
        <v>23464410</v>
      </c>
      <c r="I6" s="260">
        <v>0</v>
      </c>
      <c r="J6" s="260">
        <v>0</v>
      </c>
    </row>
    <row r="7" spans="1:10">
      <c r="A7" s="95"/>
      <c r="B7" s="84" t="s">
        <v>34</v>
      </c>
      <c r="C7" s="260">
        <v>19079854</v>
      </c>
      <c r="D7" s="260">
        <v>0</v>
      </c>
      <c r="E7" s="260">
        <v>0</v>
      </c>
      <c r="F7" s="262">
        <f t="shared" si="1"/>
        <v>19079854</v>
      </c>
      <c r="G7" s="260">
        <v>19065033</v>
      </c>
      <c r="H7" s="260">
        <v>19065033</v>
      </c>
      <c r="I7" s="260">
        <v>0</v>
      </c>
      <c r="J7" s="260">
        <v>0</v>
      </c>
    </row>
    <row r="8" spans="1:10">
      <c r="A8" s="95"/>
      <c r="B8" s="84" t="s">
        <v>35</v>
      </c>
      <c r="C8" s="260">
        <v>5119793</v>
      </c>
      <c r="D8" s="260">
        <v>0</v>
      </c>
      <c r="E8" s="260">
        <v>9829</v>
      </c>
      <c r="F8" s="262">
        <f t="shared" si="1"/>
        <v>5129622</v>
      </c>
      <c r="G8" s="260">
        <v>4399377</v>
      </c>
      <c r="H8" s="260">
        <v>4399377</v>
      </c>
      <c r="I8" s="260">
        <v>0</v>
      </c>
      <c r="J8" s="260">
        <v>0</v>
      </c>
    </row>
    <row r="9" spans="1:10">
      <c r="A9" s="84" t="s">
        <v>37</v>
      </c>
      <c r="B9" s="84"/>
      <c r="C9" s="260">
        <f>C10+C11+C12</f>
        <v>15803394</v>
      </c>
      <c r="D9" s="260">
        <v>0</v>
      </c>
      <c r="E9" s="260">
        <v>0</v>
      </c>
      <c r="F9" s="260">
        <f t="shared" si="1"/>
        <v>15803394</v>
      </c>
      <c r="G9" s="260">
        <f>G10+G11+G12</f>
        <v>15358262</v>
      </c>
      <c r="H9" s="260">
        <f>H10+H11+H12</f>
        <v>15358262</v>
      </c>
      <c r="I9" s="260">
        <v>0</v>
      </c>
      <c r="J9" s="260">
        <v>0</v>
      </c>
    </row>
    <row r="10" spans="1:10">
      <c r="A10" s="95"/>
      <c r="B10" s="84" t="s">
        <v>192</v>
      </c>
      <c r="C10" s="260">
        <v>14942573</v>
      </c>
      <c r="D10" s="260">
        <v>0</v>
      </c>
      <c r="E10" s="260">
        <v>0</v>
      </c>
      <c r="F10" s="262">
        <f t="shared" si="1"/>
        <v>14942573</v>
      </c>
      <c r="G10" s="260">
        <v>14571670</v>
      </c>
      <c r="H10" s="260">
        <v>14571670</v>
      </c>
      <c r="I10" s="260">
        <v>0</v>
      </c>
      <c r="J10" s="260">
        <v>0</v>
      </c>
    </row>
    <row r="11" spans="1:10">
      <c r="A11" s="95"/>
      <c r="B11" s="84" t="s">
        <v>193</v>
      </c>
      <c r="C11" s="260">
        <v>860819</v>
      </c>
      <c r="D11" s="260">
        <v>0</v>
      </c>
      <c r="E11" s="260">
        <v>0</v>
      </c>
      <c r="F11" s="262">
        <f t="shared" si="1"/>
        <v>860819</v>
      </c>
      <c r="G11" s="260">
        <v>786592</v>
      </c>
      <c r="H11" s="260">
        <v>786592</v>
      </c>
      <c r="I11" s="260">
        <v>0</v>
      </c>
      <c r="J11" s="260">
        <v>0</v>
      </c>
    </row>
    <row r="12" spans="1:10" ht="31.5">
      <c r="A12" s="95"/>
      <c r="B12" s="259" t="s">
        <v>194</v>
      </c>
      <c r="C12" s="260">
        <v>2</v>
      </c>
      <c r="D12" s="260">
        <v>0</v>
      </c>
      <c r="E12" s="260">
        <v>0</v>
      </c>
      <c r="F12" s="262">
        <f t="shared" si="1"/>
        <v>2</v>
      </c>
      <c r="G12" s="260">
        <v>0</v>
      </c>
      <c r="H12" s="260">
        <v>0</v>
      </c>
      <c r="I12" s="260">
        <v>0</v>
      </c>
      <c r="J12" s="260">
        <v>0</v>
      </c>
    </row>
    <row r="13" spans="1:10">
      <c r="A13" s="84" t="s">
        <v>40</v>
      </c>
      <c r="B13" s="84" t="s">
        <v>140</v>
      </c>
      <c r="C13" s="260">
        <v>39676</v>
      </c>
      <c r="D13" s="260">
        <v>0</v>
      </c>
      <c r="E13" s="260">
        <v>0</v>
      </c>
      <c r="F13" s="262">
        <f t="shared" si="1"/>
        <v>39676</v>
      </c>
      <c r="G13" s="260">
        <v>25691</v>
      </c>
      <c r="H13" s="260">
        <v>25691</v>
      </c>
      <c r="I13" s="260">
        <v>0</v>
      </c>
      <c r="J13" s="260">
        <v>0</v>
      </c>
    </row>
    <row r="14" spans="1:10" ht="21">
      <c r="A14" s="259" t="s">
        <v>195</v>
      </c>
      <c r="B14" s="84" t="s">
        <v>196</v>
      </c>
      <c r="C14" s="260">
        <v>29144662</v>
      </c>
      <c r="D14" s="260">
        <v>0</v>
      </c>
      <c r="E14" s="260">
        <v>0</v>
      </c>
      <c r="F14" s="262">
        <f t="shared" si="1"/>
        <v>29144662</v>
      </c>
      <c r="G14" s="260">
        <v>28550244</v>
      </c>
      <c r="H14" s="260">
        <v>28550244</v>
      </c>
      <c r="I14" s="260">
        <v>0</v>
      </c>
      <c r="J14" s="260">
        <v>0</v>
      </c>
    </row>
    <row r="15" spans="1:10">
      <c r="A15" s="84" t="s">
        <v>197</v>
      </c>
      <c r="B15" s="84" t="s">
        <v>197</v>
      </c>
      <c r="C15" s="260">
        <v>1</v>
      </c>
      <c r="D15" s="260">
        <v>0</v>
      </c>
      <c r="E15" s="260">
        <v>0</v>
      </c>
      <c r="F15" s="262">
        <f t="shared" si="1"/>
        <v>1</v>
      </c>
      <c r="G15" s="260">
        <v>0</v>
      </c>
      <c r="H15" s="260">
        <v>0</v>
      </c>
      <c r="I15" s="260">
        <v>0</v>
      </c>
      <c r="J15" s="260">
        <v>0</v>
      </c>
    </row>
    <row r="16" spans="1:10">
      <c r="A16" s="84" t="s">
        <v>43</v>
      </c>
      <c r="B16" s="84"/>
      <c r="C16" s="260">
        <f>C17+C18</f>
        <v>18540512</v>
      </c>
      <c r="D16" s="260">
        <f>D17+D18</f>
        <v>729463</v>
      </c>
      <c r="E16" s="260">
        <v>0</v>
      </c>
      <c r="F16" s="260">
        <f t="shared" si="1"/>
        <v>19269975</v>
      </c>
      <c r="G16" s="260">
        <f>G17+G18</f>
        <v>18497746</v>
      </c>
      <c r="H16" s="260">
        <f>H17+H18</f>
        <v>18497746</v>
      </c>
      <c r="I16" s="260">
        <v>0</v>
      </c>
      <c r="J16" s="260">
        <v>0</v>
      </c>
    </row>
    <row r="17" spans="1:10">
      <c r="A17" s="95"/>
      <c r="B17" s="84" t="s">
        <v>198</v>
      </c>
      <c r="C17" s="260">
        <v>17828506</v>
      </c>
      <c r="D17" s="260">
        <v>0</v>
      </c>
      <c r="E17" s="260">
        <v>0</v>
      </c>
      <c r="F17" s="262">
        <f t="shared" si="1"/>
        <v>17828506</v>
      </c>
      <c r="G17" s="260">
        <v>17056277</v>
      </c>
      <c r="H17" s="260">
        <v>17056277</v>
      </c>
      <c r="I17" s="260">
        <v>0</v>
      </c>
      <c r="J17" s="260">
        <v>0</v>
      </c>
    </row>
    <row r="18" spans="1:10">
      <c r="A18" s="95"/>
      <c r="B18" s="84" t="s">
        <v>142</v>
      </c>
      <c r="C18" s="260">
        <v>712006</v>
      </c>
      <c r="D18" s="260">
        <v>729463</v>
      </c>
      <c r="E18" s="260">
        <v>0</v>
      </c>
      <c r="F18" s="262">
        <f t="shared" si="1"/>
        <v>1441469</v>
      </c>
      <c r="G18" s="260">
        <v>1441469</v>
      </c>
      <c r="H18" s="260">
        <v>1441469</v>
      </c>
      <c r="I18" s="260">
        <v>0</v>
      </c>
      <c r="J18" s="260">
        <v>0</v>
      </c>
    </row>
    <row r="19" spans="1:10">
      <c r="A19" s="263" t="s">
        <v>199</v>
      </c>
      <c r="B19" s="84" t="s">
        <v>199</v>
      </c>
      <c r="C19" s="260">
        <v>1</v>
      </c>
      <c r="D19" s="260">
        <v>729463</v>
      </c>
      <c r="E19" s="260">
        <v>30521</v>
      </c>
      <c r="F19" s="262">
        <f t="shared" si="1"/>
        <v>759985</v>
      </c>
      <c r="G19" s="260">
        <v>759985</v>
      </c>
      <c r="H19" s="260">
        <v>759985</v>
      </c>
      <c r="I19" s="260">
        <v>0</v>
      </c>
      <c r="J19" s="260">
        <v>0</v>
      </c>
    </row>
    <row r="20" spans="1:10">
      <c r="A20" s="84" t="s">
        <v>45</v>
      </c>
      <c r="B20" s="84"/>
      <c r="C20" s="260">
        <f>C21+C22</f>
        <v>48730</v>
      </c>
      <c r="D20" s="260">
        <v>0</v>
      </c>
      <c r="E20" s="260">
        <v>0</v>
      </c>
      <c r="F20" s="260">
        <f t="shared" si="1"/>
        <v>48730</v>
      </c>
      <c r="G20" s="260">
        <f>G21+G22</f>
        <v>106847</v>
      </c>
      <c r="H20" s="260">
        <f>H21+H22</f>
        <v>86903</v>
      </c>
      <c r="I20" s="260">
        <f>I21+I22</f>
        <v>1059</v>
      </c>
      <c r="J20" s="260">
        <f>J21+J22</f>
        <v>18885</v>
      </c>
    </row>
    <row r="21" spans="1:10" ht="21">
      <c r="A21" s="95"/>
      <c r="B21" s="259" t="s">
        <v>173</v>
      </c>
      <c r="C21" s="260">
        <v>2</v>
      </c>
      <c r="D21" s="260">
        <v>0</v>
      </c>
      <c r="E21" s="260">
        <v>0</v>
      </c>
      <c r="F21" s="262">
        <f t="shared" si="1"/>
        <v>2</v>
      </c>
      <c r="G21" s="260">
        <v>10706</v>
      </c>
      <c r="H21" s="260">
        <v>2349</v>
      </c>
      <c r="I21" s="260">
        <v>931</v>
      </c>
      <c r="J21" s="260">
        <v>7427</v>
      </c>
    </row>
    <row r="22" spans="1:10" ht="15" thickBot="1">
      <c r="A22" s="75"/>
      <c r="B22" s="94" t="s">
        <v>48</v>
      </c>
      <c r="C22" s="264">
        <v>48728</v>
      </c>
      <c r="D22" s="264">
        <v>0</v>
      </c>
      <c r="E22" s="264">
        <v>0</v>
      </c>
      <c r="F22" s="265">
        <f t="shared" si="1"/>
        <v>48728</v>
      </c>
      <c r="G22" s="264">
        <v>96141</v>
      </c>
      <c r="H22" s="264">
        <v>84554</v>
      </c>
      <c r="I22" s="264">
        <v>128</v>
      </c>
      <c r="J22" s="264">
        <v>11458</v>
      </c>
    </row>
    <row r="23" spans="1:10">
      <c r="A23" s="55" t="s">
        <v>104</v>
      </c>
      <c r="B23" s="129"/>
      <c r="C23" s="266"/>
      <c r="D23" s="266"/>
      <c r="E23" s="266"/>
      <c r="F23" s="266"/>
      <c r="G23" s="266"/>
      <c r="H23" s="266"/>
      <c r="I23" s="266"/>
      <c r="J23" s="267"/>
    </row>
  </sheetData>
  <mergeCells count="1">
    <mergeCell ref="A3:B3"/>
  </mergeCells>
  <phoneticPr fontId="1"/>
  <printOptions horizontalCentered="1"/>
  <pageMargins left="0.47244094488188981" right="0.47244094488188981" top="0.70866141732283472" bottom="0" header="0" footer="0"/>
  <pageSetup paperSize="9" orientation="portrait" blackAndWhite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649B0-85B1-4541-A214-7BAEA33A1A29}">
  <sheetPr>
    <pageSetUpPr autoPageBreaks="0"/>
  </sheetPr>
  <dimension ref="A1:J15"/>
  <sheetViews>
    <sheetView showGridLines="0" showOutlineSymbols="0" zoomScaleNormal="100" zoomScaleSheetLayoutView="130" workbookViewId="0"/>
  </sheetViews>
  <sheetFormatPr defaultColWidth="10.625" defaultRowHeight="14.25"/>
  <cols>
    <col min="1" max="2" width="8.375" style="59" customWidth="1"/>
    <col min="3" max="3" width="11.125" style="59" customWidth="1"/>
    <col min="4" max="4" width="9.375" style="59" customWidth="1"/>
    <col min="5" max="5" width="6.875" style="59" customWidth="1"/>
    <col min="6" max="6" width="7.375" style="59" customWidth="1"/>
    <col min="7" max="8" width="11.125" style="59" customWidth="1"/>
    <col min="9" max="9" width="7.125" style="59" customWidth="1"/>
    <col min="10" max="10" width="9.375" style="59" customWidth="1"/>
    <col min="11" max="16384" width="10.625" style="59"/>
  </cols>
  <sheetData>
    <row r="1" spans="1:10" ht="15" customHeight="1" thickBot="1">
      <c r="A1" s="61" t="s">
        <v>200</v>
      </c>
      <c r="J1" s="268" t="s">
        <v>16</v>
      </c>
    </row>
    <row r="2" spans="1:10">
      <c r="A2" s="269" t="s">
        <v>17</v>
      </c>
      <c r="B2" s="270" t="s">
        <v>18</v>
      </c>
      <c r="C2" s="271" t="s">
        <v>56</v>
      </c>
      <c r="D2" s="271" t="s">
        <v>57</v>
      </c>
      <c r="E2" s="272" t="s">
        <v>201</v>
      </c>
      <c r="F2" s="273" t="s">
        <v>146</v>
      </c>
      <c r="G2" s="271" t="s">
        <v>22</v>
      </c>
      <c r="H2" s="271" t="s">
        <v>61</v>
      </c>
      <c r="I2" s="272" t="s">
        <v>202</v>
      </c>
      <c r="J2" s="274" t="s">
        <v>147</v>
      </c>
    </row>
    <row r="3" spans="1:10" ht="15" thickBot="1">
      <c r="A3" s="275"/>
      <c r="B3" s="276"/>
      <c r="C3" s="277"/>
      <c r="D3" s="277"/>
      <c r="E3" s="277"/>
      <c r="F3" s="278" t="s">
        <v>148</v>
      </c>
      <c r="G3" s="277"/>
      <c r="H3" s="277"/>
      <c r="I3" s="279"/>
      <c r="J3" s="280"/>
    </row>
    <row r="4" spans="1:10" s="283" customFormat="1" ht="11.25">
      <c r="A4" s="281" t="s">
        <v>27</v>
      </c>
      <c r="B4" s="282"/>
      <c r="C4" s="189">
        <f>C5+C6+C7+C8+C9+C13+C14</f>
        <v>113004094</v>
      </c>
      <c r="D4" s="189">
        <f t="shared" ref="D4:J4" si="0">D5+D6+D7+D8+D9+D13+D14</f>
        <v>1458926</v>
      </c>
      <c r="E4" s="189">
        <f t="shared" si="0"/>
        <v>40350</v>
      </c>
      <c r="F4" s="189">
        <f t="shared" si="0"/>
        <v>0</v>
      </c>
      <c r="G4" s="189">
        <f t="shared" si="0"/>
        <v>114503370</v>
      </c>
      <c r="H4" s="189">
        <f t="shared" si="0"/>
        <v>111518418</v>
      </c>
      <c r="I4" s="189">
        <v>0</v>
      </c>
      <c r="J4" s="189">
        <f t="shared" si="0"/>
        <v>2984952</v>
      </c>
    </row>
    <row r="5" spans="1:10" s="283" customFormat="1" ht="11.25">
      <c r="A5" s="190" t="s">
        <v>149</v>
      </c>
      <c r="B5" s="190" t="s">
        <v>150</v>
      </c>
      <c r="C5" s="191">
        <v>2534741</v>
      </c>
      <c r="D5" s="191">
        <v>729463</v>
      </c>
      <c r="E5" s="191">
        <v>40350</v>
      </c>
      <c r="F5" s="191">
        <v>0</v>
      </c>
      <c r="G5" s="284">
        <f>C5+D5+E5</f>
        <v>3304554</v>
      </c>
      <c r="H5" s="191">
        <v>3225955</v>
      </c>
      <c r="I5" s="191">
        <v>0</v>
      </c>
      <c r="J5" s="191">
        <v>78599</v>
      </c>
    </row>
    <row r="6" spans="1:10" s="283" customFormat="1" ht="11.25">
      <c r="A6" s="193" t="s">
        <v>154</v>
      </c>
      <c r="B6" s="193" t="s">
        <v>154</v>
      </c>
      <c r="C6" s="194">
        <v>104690286</v>
      </c>
      <c r="D6" s="194">
        <v>0</v>
      </c>
      <c r="E6" s="194">
        <v>0</v>
      </c>
      <c r="F6" s="194">
        <v>0</v>
      </c>
      <c r="G6" s="213">
        <f t="shared" ref="G6:G12" si="1">C6</f>
        <v>104690286</v>
      </c>
      <c r="H6" s="194">
        <v>102751401</v>
      </c>
      <c r="I6" s="194">
        <v>0</v>
      </c>
      <c r="J6" s="194">
        <v>1938885</v>
      </c>
    </row>
    <row r="7" spans="1:10" s="283" customFormat="1" ht="27.95" customHeight="1">
      <c r="A7" s="197" t="s">
        <v>203</v>
      </c>
      <c r="B7" s="197" t="s">
        <v>203</v>
      </c>
      <c r="C7" s="194">
        <v>1</v>
      </c>
      <c r="D7" s="194">
        <v>0</v>
      </c>
      <c r="E7" s="194">
        <v>0</v>
      </c>
      <c r="F7" s="194">
        <v>0</v>
      </c>
      <c r="G7" s="213">
        <f t="shared" si="1"/>
        <v>1</v>
      </c>
      <c r="H7" s="194">
        <v>0</v>
      </c>
      <c r="I7" s="194">
        <v>0</v>
      </c>
      <c r="J7" s="194">
        <v>1</v>
      </c>
    </row>
    <row r="8" spans="1:10" s="283" customFormat="1" ht="22.5">
      <c r="A8" s="197" t="s">
        <v>204</v>
      </c>
      <c r="B8" s="197" t="s">
        <v>204</v>
      </c>
      <c r="C8" s="194">
        <v>5620229</v>
      </c>
      <c r="D8" s="194">
        <v>0</v>
      </c>
      <c r="E8" s="194">
        <v>0</v>
      </c>
      <c r="F8" s="194">
        <v>0</v>
      </c>
      <c r="G8" s="213">
        <f t="shared" si="1"/>
        <v>5620229</v>
      </c>
      <c r="H8" s="194">
        <v>4732527</v>
      </c>
      <c r="I8" s="194">
        <v>0</v>
      </c>
      <c r="J8" s="194">
        <v>887702</v>
      </c>
    </row>
    <row r="9" spans="1:10" s="283" customFormat="1" ht="11.25">
      <c r="A9" s="193" t="s">
        <v>160</v>
      </c>
      <c r="B9" s="193"/>
      <c r="C9" s="194">
        <f>C10+C11+C12</f>
        <v>99160</v>
      </c>
      <c r="D9" s="194">
        <f>D10+D11+D12</f>
        <v>0</v>
      </c>
      <c r="E9" s="194">
        <f>E10+E11+E12</f>
        <v>0</v>
      </c>
      <c r="F9" s="194">
        <f>F10+F11+F12</f>
        <v>0</v>
      </c>
      <c r="G9" s="213">
        <f t="shared" si="1"/>
        <v>99160</v>
      </c>
      <c r="H9" s="194">
        <f>H10+H11+H12</f>
        <v>53380</v>
      </c>
      <c r="I9" s="194">
        <f>I10+I11+I12</f>
        <v>0</v>
      </c>
      <c r="J9" s="194">
        <f>J10+J11+J12</f>
        <v>45780</v>
      </c>
    </row>
    <row r="10" spans="1:10" s="283" customFormat="1" ht="11.25">
      <c r="A10" s="192"/>
      <c r="B10" s="193" t="s">
        <v>205</v>
      </c>
      <c r="C10" s="194">
        <v>59190</v>
      </c>
      <c r="D10" s="194">
        <v>0</v>
      </c>
      <c r="E10" s="194">
        <v>0</v>
      </c>
      <c r="F10" s="194">
        <v>0</v>
      </c>
      <c r="G10" s="213">
        <f t="shared" si="1"/>
        <v>59190</v>
      </c>
      <c r="H10" s="194">
        <v>32403</v>
      </c>
      <c r="I10" s="194">
        <v>0</v>
      </c>
      <c r="J10" s="194">
        <v>26787</v>
      </c>
    </row>
    <row r="11" spans="1:10" s="283" customFormat="1" ht="11.25">
      <c r="A11" s="192"/>
      <c r="B11" s="193" t="s">
        <v>163</v>
      </c>
      <c r="C11" s="194">
        <v>1</v>
      </c>
      <c r="D11" s="194">
        <v>0</v>
      </c>
      <c r="E11" s="194">
        <v>0</v>
      </c>
      <c r="F11" s="194">
        <v>0</v>
      </c>
      <c r="G11" s="213">
        <f t="shared" si="1"/>
        <v>1</v>
      </c>
      <c r="H11" s="194">
        <v>0</v>
      </c>
      <c r="I11" s="194">
        <v>0</v>
      </c>
      <c r="J11" s="194">
        <v>1</v>
      </c>
    </row>
    <row r="12" spans="1:10" s="283" customFormat="1" ht="11.25">
      <c r="A12" s="192"/>
      <c r="B12" s="193" t="s">
        <v>206</v>
      </c>
      <c r="C12" s="194">
        <v>39969</v>
      </c>
      <c r="D12" s="194">
        <v>0</v>
      </c>
      <c r="E12" s="194">
        <v>0</v>
      </c>
      <c r="F12" s="194">
        <v>0</v>
      </c>
      <c r="G12" s="213">
        <f t="shared" si="1"/>
        <v>39969</v>
      </c>
      <c r="H12" s="194">
        <v>20977</v>
      </c>
      <c r="I12" s="194">
        <v>0</v>
      </c>
      <c r="J12" s="194">
        <v>18992</v>
      </c>
    </row>
    <row r="13" spans="1:10" s="283" customFormat="1" ht="11.25">
      <c r="A13" s="285" t="s">
        <v>165</v>
      </c>
      <c r="B13" s="193" t="s">
        <v>165</v>
      </c>
      <c r="C13" s="194">
        <v>39677</v>
      </c>
      <c r="D13" s="194">
        <v>729463</v>
      </c>
      <c r="E13" s="194">
        <v>0</v>
      </c>
      <c r="F13" s="194">
        <v>0</v>
      </c>
      <c r="G13" s="213">
        <f>C13+D13</f>
        <v>769140</v>
      </c>
      <c r="H13" s="194">
        <v>755155</v>
      </c>
      <c r="I13" s="194">
        <v>0</v>
      </c>
      <c r="J13" s="194">
        <v>13985</v>
      </c>
    </row>
    <row r="14" spans="1:10" s="283" customFormat="1" ht="12" thickBot="1">
      <c r="A14" s="202" t="s">
        <v>53</v>
      </c>
      <c r="B14" s="202" t="s">
        <v>53</v>
      </c>
      <c r="C14" s="203">
        <v>20000</v>
      </c>
      <c r="D14" s="203">
        <v>0</v>
      </c>
      <c r="E14" s="203">
        <v>0</v>
      </c>
      <c r="F14" s="203">
        <v>0</v>
      </c>
      <c r="G14" s="219">
        <f>C14</f>
        <v>20000</v>
      </c>
      <c r="H14" s="203">
        <v>0</v>
      </c>
      <c r="I14" s="203">
        <v>0</v>
      </c>
      <c r="J14" s="203">
        <v>20000</v>
      </c>
    </row>
    <row r="15" spans="1:10" ht="15" customHeight="1">
      <c r="A15" s="55" t="s">
        <v>104</v>
      </c>
      <c r="B15" s="129"/>
      <c r="C15" s="200"/>
      <c r="D15" s="200"/>
      <c r="E15" s="200"/>
      <c r="F15" s="200"/>
      <c r="G15" s="200"/>
      <c r="H15" s="200"/>
      <c r="I15" s="200"/>
      <c r="J15" s="62"/>
    </row>
  </sheetData>
  <mergeCells count="10">
    <mergeCell ref="H2:H3"/>
    <mergeCell ref="I2:I3"/>
    <mergeCell ref="J2:J3"/>
    <mergeCell ref="A4:B4"/>
    <mergeCell ref="A2:A3"/>
    <mergeCell ref="B2:B3"/>
    <mergeCell ref="C2:C3"/>
    <mergeCell ref="D2:D3"/>
    <mergeCell ref="E2:E3"/>
    <mergeCell ref="G2:G3"/>
  </mergeCells>
  <phoneticPr fontId="1"/>
  <printOptions horizontalCentered="1"/>
  <pageMargins left="0.47244094488188981" right="0.47244094488188981" top="0.70866141732283472" bottom="0" header="0" footer="0"/>
  <pageSetup paperSize="9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037F7-A561-43A4-8253-869EC737BA72}">
  <sheetPr>
    <pageSetUpPr autoPageBreaks="0"/>
  </sheetPr>
  <dimension ref="A1:J34"/>
  <sheetViews>
    <sheetView showGridLines="0" showOutlineSymbols="0" zoomScaleNormal="100" zoomScaleSheetLayoutView="120" workbookViewId="0"/>
  </sheetViews>
  <sheetFormatPr defaultColWidth="10.625" defaultRowHeight="14.25"/>
  <cols>
    <col min="1" max="1" width="8.375" style="59" customWidth="1"/>
    <col min="2" max="2" width="11.625" style="59" customWidth="1"/>
    <col min="3" max="3" width="9.125" style="59" customWidth="1"/>
    <col min="4" max="4" width="8.375" style="59" customWidth="1"/>
    <col min="5" max="5" width="9.125" style="59" customWidth="1"/>
    <col min="6" max="8" width="9.625" style="59" customWidth="1"/>
    <col min="9" max="9" width="7.5" style="59" customWidth="1"/>
    <col min="10" max="10" width="8.375" style="59" customWidth="1"/>
    <col min="11" max="16384" width="10.625" style="59"/>
  </cols>
  <sheetData>
    <row r="1" spans="1:10" s="26" customFormat="1" ht="15" customHeight="1" thickBot="1">
      <c r="A1" s="25" t="s">
        <v>15</v>
      </c>
      <c r="J1" s="27" t="s">
        <v>16</v>
      </c>
    </row>
    <row r="2" spans="1:10" s="31" customFormat="1" ht="30" customHeight="1" thickBot="1">
      <c r="A2" s="28" t="s">
        <v>17</v>
      </c>
      <c r="B2" s="28" t="s">
        <v>18</v>
      </c>
      <c r="C2" s="29" t="s">
        <v>19</v>
      </c>
      <c r="D2" s="29" t="s">
        <v>20</v>
      </c>
      <c r="E2" s="29" t="s">
        <v>21</v>
      </c>
      <c r="F2" s="30" t="s">
        <v>22</v>
      </c>
      <c r="G2" s="30" t="s">
        <v>23</v>
      </c>
      <c r="H2" s="30" t="s">
        <v>24</v>
      </c>
      <c r="I2" s="29" t="s">
        <v>25</v>
      </c>
      <c r="J2" s="29" t="s">
        <v>26</v>
      </c>
    </row>
    <row r="3" spans="1:10" s="31" customFormat="1" ht="15" customHeight="1">
      <c r="A3" s="32" t="s">
        <v>27</v>
      </c>
      <c r="B3" s="33"/>
      <c r="C3" s="34">
        <f>C4+C5+C8+C12+C16+C17+C18+C19+C23</f>
        <v>96978845</v>
      </c>
      <c r="D3" s="34">
        <f t="shared" ref="D3:J3" si="0">D4+D5+D8+D12+D16+D17+D18+D19+D23</f>
        <v>7993962</v>
      </c>
      <c r="E3" s="34">
        <f t="shared" si="0"/>
        <v>17356574</v>
      </c>
      <c r="F3" s="35">
        <f t="shared" si="0"/>
        <v>122329381</v>
      </c>
      <c r="G3" s="34">
        <f t="shared" si="0"/>
        <v>114203758</v>
      </c>
      <c r="H3" s="34">
        <f t="shared" si="0"/>
        <v>111000073</v>
      </c>
      <c r="I3" s="34">
        <f t="shared" si="0"/>
        <v>215062</v>
      </c>
      <c r="J3" s="36">
        <f t="shared" si="0"/>
        <v>2988303</v>
      </c>
    </row>
    <row r="4" spans="1:10" s="31" customFormat="1" ht="30" customHeight="1">
      <c r="A4" s="37" t="s">
        <v>28</v>
      </c>
      <c r="B4" s="38" t="s">
        <v>29</v>
      </c>
      <c r="C4" s="39">
        <v>1730438</v>
      </c>
      <c r="D4" s="39">
        <v>0</v>
      </c>
      <c r="E4" s="40">
        <v>0</v>
      </c>
      <c r="F4" s="41">
        <f>C4+D4+E4</f>
        <v>1730438</v>
      </c>
      <c r="G4" s="39">
        <v>1420403</v>
      </c>
      <c r="H4" s="39">
        <v>1414911</v>
      </c>
      <c r="I4" s="39">
        <v>465</v>
      </c>
      <c r="J4" s="41">
        <v>5027</v>
      </c>
    </row>
    <row r="5" spans="1:10" s="31" customFormat="1" ht="15" customHeight="1">
      <c r="A5" s="42" t="s">
        <v>30</v>
      </c>
      <c r="B5" s="42"/>
      <c r="C5" s="43">
        <f>C6+C7</f>
        <v>819253</v>
      </c>
      <c r="D5" s="43">
        <f t="shared" ref="D5:J5" si="1">D6+D7</f>
        <v>0</v>
      </c>
      <c r="E5" s="43">
        <f t="shared" si="1"/>
        <v>0</v>
      </c>
      <c r="F5" s="43">
        <f t="shared" si="1"/>
        <v>819253</v>
      </c>
      <c r="G5" s="43">
        <f t="shared" si="1"/>
        <v>623727</v>
      </c>
      <c r="H5" s="43">
        <f t="shared" si="1"/>
        <v>623145</v>
      </c>
      <c r="I5" s="43">
        <f t="shared" si="1"/>
        <v>0</v>
      </c>
      <c r="J5" s="43">
        <f t="shared" si="1"/>
        <v>582</v>
      </c>
    </row>
    <row r="6" spans="1:10" s="31" customFormat="1" ht="15" customHeight="1">
      <c r="A6" s="44" t="s">
        <v>31</v>
      </c>
      <c r="B6" s="42" t="s">
        <v>32</v>
      </c>
      <c r="C6" s="43">
        <v>575923</v>
      </c>
      <c r="D6" s="43">
        <v>0</v>
      </c>
      <c r="E6" s="45">
        <v>0</v>
      </c>
      <c r="F6" s="46">
        <f>C6+D6+E6</f>
        <v>575923</v>
      </c>
      <c r="G6" s="43">
        <v>440279</v>
      </c>
      <c r="H6" s="43">
        <v>439697</v>
      </c>
      <c r="I6" s="43">
        <v>0</v>
      </c>
      <c r="J6" s="43">
        <v>582</v>
      </c>
    </row>
    <row r="7" spans="1:10" s="31" customFormat="1" ht="15" customHeight="1">
      <c r="A7" s="44"/>
      <c r="B7" s="42" t="s">
        <v>31</v>
      </c>
      <c r="C7" s="43">
        <v>243330</v>
      </c>
      <c r="D7" s="43">
        <v>0</v>
      </c>
      <c r="E7" s="45">
        <v>0</v>
      </c>
      <c r="F7" s="46">
        <f>C7+D7+E7</f>
        <v>243330</v>
      </c>
      <c r="G7" s="43">
        <v>183448</v>
      </c>
      <c r="H7" s="43">
        <f>G7</f>
        <v>183448</v>
      </c>
      <c r="I7" s="43">
        <v>0</v>
      </c>
      <c r="J7" s="43">
        <v>0</v>
      </c>
    </row>
    <row r="8" spans="1:10" s="31" customFormat="1" ht="15" customHeight="1">
      <c r="A8" s="42" t="s">
        <v>33</v>
      </c>
      <c r="B8" s="42"/>
      <c r="C8" s="43">
        <f>SUM(C9:C11)</f>
        <v>70814713</v>
      </c>
      <c r="D8" s="43">
        <f t="shared" ref="D8:J8" si="2">SUM(D9:D11)</f>
        <v>5872935</v>
      </c>
      <c r="E8" s="43">
        <f t="shared" si="2"/>
        <v>15807650</v>
      </c>
      <c r="F8" s="43">
        <f t="shared" si="2"/>
        <v>92495298</v>
      </c>
      <c r="G8" s="43">
        <f t="shared" si="2"/>
        <v>86176946</v>
      </c>
      <c r="H8" s="43">
        <f t="shared" si="2"/>
        <v>86159240</v>
      </c>
      <c r="I8" s="43">
        <f t="shared" si="2"/>
        <v>0</v>
      </c>
      <c r="J8" s="43">
        <f t="shared" si="2"/>
        <v>17706</v>
      </c>
    </row>
    <row r="9" spans="1:10" s="31" customFormat="1" ht="15" customHeight="1">
      <c r="A9" s="44"/>
      <c r="B9" s="42" t="s">
        <v>34</v>
      </c>
      <c r="C9" s="43">
        <v>67965426</v>
      </c>
      <c r="D9" s="47">
        <v>963185</v>
      </c>
      <c r="E9" s="45">
        <v>84000</v>
      </c>
      <c r="F9" s="46">
        <f>C9+D9+E9</f>
        <v>69012611</v>
      </c>
      <c r="G9" s="43">
        <v>68697822</v>
      </c>
      <c r="H9" s="43">
        <f>G9</f>
        <v>68697822</v>
      </c>
      <c r="I9" s="43">
        <v>0</v>
      </c>
      <c r="J9" s="43">
        <v>0</v>
      </c>
    </row>
    <row r="10" spans="1:10" s="31" customFormat="1" ht="15" customHeight="1">
      <c r="A10" s="44"/>
      <c r="B10" s="42" t="s">
        <v>35</v>
      </c>
      <c r="C10" s="43">
        <v>2359603</v>
      </c>
      <c r="D10" s="43">
        <v>4909750</v>
      </c>
      <c r="E10" s="45">
        <v>15723650</v>
      </c>
      <c r="F10" s="46">
        <f t="shared" ref="F10:F23" si="3">C10+D10+E10</f>
        <v>22993003</v>
      </c>
      <c r="G10" s="43">
        <v>17016038</v>
      </c>
      <c r="H10" s="43">
        <v>16998332</v>
      </c>
      <c r="I10" s="43">
        <v>0</v>
      </c>
      <c r="J10" s="43">
        <v>17706</v>
      </c>
    </row>
    <row r="11" spans="1:10" s="31" customFormat="1" ht="15" customHeight="1">
      <c r="A11" s="44"/>
      <c r="B11" s="42" t="s">
        <v>36</v>
      </c>
      <c r="C11" s="43">
        <v>489684</v>
      </c>
      <c r="D11" s="43">
        <v>0</v>
      </c>
      <c r="E11" s="45">
        <v>0</v>
      </c>
      <c r="F11" s="46">
        <f t="shared" si="3"/>
        <v>489684</v>
      </c>
      <c r="G11" s="43">
        <v>463086</v>
      </c>
      <c r="H11" s="43">
        <f>G11</f>
        <v>463086</v>
      </c>
      <c r="I11" s="43">
        <v>0</v>
      </c>
      <c r="J11" s="43">
        <v>0</v>
      </c>
    </row>
    <row r="12" spans="1:10" s="31" customFormat="1" ht="15" customHeight="1">
      <c r="A12" s="42" t="s">
        <v>37</v>
      </c>
      <c r="B12" s="42"/>
      <c r="C12" s="43">
        <f>SUM(C13:C15)</f>
        <v>17719849</v>
      </c>
      <c r="D12" s="43">
        <f t="shared" ref="D12:J12" si="4">SUM(D13:D15)</f>
        <v>1717776</v>
      </c>
      <c r="E12" s="43">
        <f t="shared" si="4"/>
        <v>609182</v>
      </c>
      <c r="F12" s="43">
        <f t="shared" si="4"/>
        <v>20046807</v>
      </c>
      <c r="G12" s="43">
        <f t="shared" si="4"/>
        <v>17880395</v>
      </c>
      <c r="H12" s="43">
        <f t="shared" si="4"/>
        <v>17880395</v>
      </c>
      <c r="I12" s="43">
        <f t="shared" si="4"/>
        <v>0</v>
      </c>
      <c r="J12" s="43">
        <f t="shared" si="4"/>
        <v>0</v>
      </c>
    </row>
    <row r="13" spans="1:10" s="31" customFormat="1" ht="15" customHeight="1">
      <c r="A13" s="44"/>
      <c r="B13" s="42" t="s">
        <v>38</v>
      </c>
      <c r="C13" s="43">
        <v>14588337</v>
      </c>
      <c r="D13" s="43">
        <v>481591</v>
      </c>
      <c r="E13" s="45">
        <v>0</v>
      </c>
      <c r="F13" s="46">
        <f t="shared" si="3"/>
        <v>15069928</v>
      </c>
      <c r="G13" s="43">
        <v>15172182</v>
      </c>
      <c r="H13" s="43">
        <f>G13</f>
        <v>15172182</v>
      </c>
      <c r="I13" s="43">
        <v>0</v>
      </c>
      <c r="J13" s="43">
        <v>0</v>
      </c>
    </row>
    <row r="14" spans="1:10" s="31" customFormat="1" ht="15" customHeight="1">
      <c r="A14" s="44"/>
      <c r="B14" s="42" t="s">
        <v>39</v>
      </c>
      <c r="C14" s="43">
        <v>3116695</v>
      </c>
      <c r="D14" s="43">
        <v>1236185</v>
      </c>
      <c r="E14" s="45">
        <v>609182</v>
      </c>
      <c r="F14" s="46">
        <f t="shared" si="3"/>
        <v>4962062</v>
      </c>
      <c r="G14" s="43">
        <v>2691867</v>
      </c>
      <c r="H14" s="43">
        <f>G14</f>
        <v>2691867</v>
      </c>
      <c r="I14" s="43">
        <v>0</v>
      </c>
      <c r="J14" s="43">
        <v>0</v>
      </c>
    </row>
    <row r="15" spans="1:10" s="31" customFormat="1" ht="15" customHeight="1">
      <c r="A15" s="48"/>
      <c r="B15" s="42" t="s">
        <v>36</v>
      </c>
      <c r="C15" s="43">
        <v>14817</v>
      </c>
      <c r="D15" s="43">
        <v>0</v>
      </c>
      <c r="E15" s="45">
        <v>0</v>
      </c>
      <c r="F15" s="46">
        <f t="shared" si="3"/>
        <v>14817</v>
      </c>
      <c r="G15" s="43">
        <v>16346</v>
      </c>
      <c r="H15" s="43">
        <f>G15</f>
        <v>16346</v>
      </c>
      <c r="I15" s="43">
        <v>0</v>
      </c>
      <c r="J15" s="43">
        <v>0</v>
      </c>
    </row>
    <row r="16" spans="1:10" s="31" customFormat="1" ht="15" customHeight="1">
      <c r="A16" s="49" t="s">
        <v>40</v>
      </c>
      <c r="B16" s="42" t="s">
        <v>41</v>
      </c>
      <c r="C16" s="43">
        <v>37105</v>
      </c>
      <c r="D16" s="43">
        <v>0</v>
      </c>
      <c r="E16" s="45">
        <v>0</v>
      </c>
      <c r="F16" s="46">
        <f t="shared" si="3"/>
        <v>37105</v>
      </c>
      <c r="G16" s="43">
        <v>34626</v>
      </c>
      <c r="H16" s="43">
        <v>34306</v>
      </c>
      <c r="I16" s="43">
        <v>0</v>
      </c>
      <c r="J16" s="43">
        <v>0</v>
      </c>
    </row>
    <row r="17" spans="1:10" s="31" customFormat="1" ht="15" customHeight="1">
      <c r="A17" s="44" t="s">
        <v>42</v>
      </c>
      <c r="B17" s="42" t="s">
        <v>42</v>
      </c>
      <c r="C17" s="43">
        <v>305057</v>
      </c>
      <c r="D17" s="43">
        <v>95000</v>
      </c>
      <c r="E17" s="45">
        <v>0</v>
      </c>
      <c r="F17" s="46">
        <f t="shared" si="3"/>
        <v>400057</v>
      </c>
      <c r="G17" s="43">
        <v>314685</v>
      </c>
      <c r="H17" s="43">
        <f>G17</f>
        <v>314685</v>
      </c>
      <c r="I17" s="43">
        <v>0</v>
      </c>
      <c r="J17" s="43">
        <v>0</v>
      </c>
    </row>
    <row r="18" spans="1:10" s="31" customFormat="1" ht="15" customHeight="1">
      <c r="A18" s="42" t="s">
        <v>43</v>
      </c>
      <c r="B18" s="42" t="s">
        <v>44</v>
      </c>
      <c r="C18" s="43">
        <v>131594</v>
      </c>
      <c r="D18" s="43">
        <v>0</v>
      </c>
      <c r="E18" s="45">
        <v>0</v>
      </c>
      <c r="F18" s="46">
        <f t="shared" si="3"/>
        <v>131594</v>
      </c>
      <c r="G18" s="43">
        <v>32557</v>
      </c>
      <c r="H18" s="43">
        <f>G18</f>
        <v>32557</v>
      </c>
      <c r="I18" s="43">
        <v>0</v>
      </c>
      <c r="J18" s="43">
        <v>0</v>
      </c>
    </row>
    <row r="19" spans="1:10" s="31" customFormat="1" ht="15" customHeight="1">
      <c r="A19" s="42" t="s">
        <v>45</v>
      </c>
      <c r="B19" s="42"/>
      <c r="C19" s="43">
        <f>SUM(C20:C22)</f>
        <v>2173836</v>
      </c>
      <c r="D19" s="43">
        <f t="shared" ref="D19:J19" si="5">SUM(D20:D22)</f>
        <v>1371251</v>
      </c>
      <c r="E19" s="43">
        <f t="shared" si="5"/>
        <v>742</v>
      </c>
      <c r="F19" s="43">
        <f t="shared" si="5"/>
        <v>3545829</v>
      </c>
      <c r="G19" s="43">
        <f t="shared" si="5"/>
        <v>5626419</v>
      </c>
      <c r="H19" s="43">
        <f t="shared" si="5"/>
        <v>2446834</v>
      </c>
      <c r="I19" s="43">
        <f t="shared" si="5"/>
        <v>214597</v>
      </c>
      <c r="J19" s="43">
        <f t="shared" si="5"/>
        <v>2964988</v>
      </c>
    </row>
    <row r="20" spans="1:10" s="31" customFormat="1" ht="15" customHeight="1">
      <c r="A20" s="44"/>
      <c r="B20" s="50" t="s">
        <v>46</v>
      </c>
      <c r="C20" s="43">
        <v>0</v>
      </c>
      <c r="D20" s="43">
        <v>0</v>
      </c>
      <c r="E20" s="45">
        <v>0</v>
      </c>
      <c r="F20" s="46">
        <f t="shared" si="3"/>
        <v>0</v>
      </c>
      <c r="G20" s="43">
        <v>3749</v>
      </c>
      <c r="H20" s="43">
        <f>G20</f>
        <v>3749</v>
      </c>
      <c r="I20" s="43">
        <v>0</v>
      </c>
      <c r="J20" s="43">
        <v>0</v>
      </c>
    </row>
    <row r="21" spans="1:10" s="31" customFormat="1" ht="15" customHeight="1">
      <c r="A21" s="44"/>
      <c r="B21" s="42" t="s">
        <v>47</v>
      </c>
      <c r="C21" s="43">
        <v>396029</v>
      </c>
      <c r="D21" s="43">
        <v>0</v>
      </c>
      <c r="E21" s="45">
        <v>0</v>
      </c>
      <c r="F21" s="46">
        <f t="shared" si="3"/>
        <v>396029</v>
      </c>
      <c r="G21" s="43">
        <v>371085</v>
      </c>
      <c r="H21" s="43">
        <v>349650</v>
      </c>
      <c r="I21" s="43">
        <v>700</v>
      </c>
      <c r="J21" s="43">
        <v>20735</v>
      </c>
    </row>
    <row r="22" spans="1:10" s="31" customFormat="1" ht="15" customHeight="1">
      <c r="A22" s="44"/>
      <c r="B22" s="42" t="s">
        <v>48</v>
      </c>
      <c r="C22" s="43">
        <v>1777807</v>
      </c>
      <c r="D22" s="43">
        <v>1371251</v>
      </c>
      <c r="E22" s="45">
        <v>742</v>
      </c>
      <c r="F22" s="46">
        <f t="shared" si="3"/>
        <v>3149800</v>
      </c>
      <c r="G22" s="43">
        <v>5251585</v>
      </c>
      <c r="H22" s="43">
        <v>2093435</v>
      </c>
      <c r="I22" s="43">
        <v>213897</v>
      </c>
      <c r="J22" s="43">
        <v>2944253</v>
      </c>
    </row>
    <row r="23" spans="1:10" s="31" customFormat="1" ht="15" customHeight="1" thickBot="1">
      <c r="A23" s="51" t="s">
        <v>49</v>
      </c>
      <c r="B23" s="51" t="s">
        <v>49</v>
      </c>
      <c r="C23" s="52">
        <v>3247000</v>
      </c>
      <c r="D23" s="52">
        <v>-1063000</v>
      </c>
      <c r="E23" s="53">
        <v>939000</v>
      </c>
      <c r="F23" s="54">
        <f t="shared" si="3"/>
        <v>3123000</v>
      </c>
      <c r="G23" s="52">
        <v>2094000</v>
      </c>
      <c r="H23" s="54">
        <f>G23</f>
        <v>2094000</v>
      </c>
      <c r="I23" s="52">
        <v>0</v>
      </c>
      <c r="J23" s="52">
        <v>0</v>
      </c>
    </row>
    <row r="24" spans="1:10" s="31" customFormat="1" ht="15" customHeight="1">
      <c r="A24" s="55" t="s">
        <v>9</v>
      </c>
      <c r="B24" s="56"/>
      <c r="C24" s="57"/>
      <c r="D24" s="57"/>
      <c r="E24" s="57"/>
      <c r="F24" s="57"/>
      <c r="G24" s="57"/>
      <c r="H24" s="57"/>
      <c r="I24" s="57"/>
      <c r="J24" s="57"/>
    </row>
    <row r="25" spans="1:10">
      <c r="A25" s="56"/>
      <c r="B25" s="56"/>
      <c r="C25" s="58"/>
      <c r="D25" s="58"/>
      <c r="E25" s="58"/>
      <c r="F25" s="58"/>
      <c r="G25" s="58"/>
      <c r="H25" s="58"/>
      <c r="I25" s="58"/>
      <c r="J25" s="58"/>
    </row>
    <row r="26" spans="1:10">
      <c r="C26" s="60"/>
      <c r="D26" s="60"/>
      <c r="E26" s="60"/>
      <c r="F26" s="60"/>
      <c r="G26" s="60"/>
      <c r="H26" s="60"/>
      <c r="I26" s="60"/>
      <c r="J26" s="60"/>
    </row>
    <row r="32" spans="1:10" ht="14.25" customHeight="1"/>
    <row r="33" ht="14.25" customHeight="1"/>
    <row r="34" ht="15" customHeight="1"/>
  </sheetData>
  <mergeCells count="1">
    <mergeCell ref="A3:B3"/>
  </mergeCells>
  <phoneticPr fontId="1"/>
  <printOptions horizontalCentered="1"/>
  <pageMargins left="0.47244094488188981" right="0.47244094488188981" top="0.70866141732283472" bottom="0" header="0" footer="0"/>
  <pageSetup paperSize="9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86CF3-545D-4BC1-A393-CB33C7E5D8B7}">
  <sheetPr>
    <pageSetUpPr autoPageBreaks="0"/>
  </sheetPr>
  <dimension ref="A1:J45"/>
  <sheetViews>
    <sheetView showGridLines="0" showOutlineSymbols="0" zoomScaleNormal="100" zoomScaleSheetLayoutView="130" workbookViewId="0"/>
  </sheetViews>
  <sheetFormatPr defaultColWidth="10.625" defaultRowHeight="14.25"/>
  <cols>
    <col min="1" max="1" width="0.875" style="59" customWidth="1"/>
    <col min="2" max="2" width="15.375" style="59" customWidth="1"/>
    <col min="3" max="3" width="10.625" style="59" customWidth="1"/>
    <col min="4" max="5" width="9.625" style="59" customWidth="1"/>
    <col min="6" max="6" width="7.125" style="59" customWidth="1"/>
    <col min="7" max="8" width="10.625" style="59" customWidth="1"/>
    <col min="9" max="9" width="8.75" style="59" customWidth="1"/>
    <col min="10" max="10" width="9.625" style="59" customWidth="1"/>
    <col min="11" max="12" width="11.625" style="59" customWidth="1"/>
    <col min="13" max="16384" width="10.625" style="59"/>
  </cols>
  <sheetData>
    <row r="1" spans="1:10" ht="15" customHeight="1" thickBot="1">
      <c r="A1" s="61" t="s">
        <v>50</v>
      </c>
      <c r="J1" s="62" t="s">
        <v>51</v>
      </c>
    </row>
    <row r="2" spans="1:10" s="68" customFormat="1" ht="14.1" customHeight="1">
      <c r="A2" s="63"/>
      <c r="B2" s="63"/>
      <c r="C2" s="64"/>
      <c r="D2" s="64"/>
      <c r="E2" s="65" t="s">
        <v>52</v>
      </c>
      <c r="F2" s="65" t="s">
        <v>53</v>
      </c>
      <c r="G2" s="64"/>
      <c r="H2" s="64"/>
      <c r="I2" s="66" t="s">
        <v>54</v>
      </c>
      <c r="J2" s="67"/>
    </row>
    <row r="3" spans="1:10" s="68" customFormat="1" ht="14.1" customHeight="1">
      <c r="A3" s="69" t="s">
        <v>55</v>
      </c>
      <c r="B3" s="70"/>
      <c r="C3" s="71" t="s">
        <v>56</v>
      </c>
      <c r="D3" s="71" t="s">
        <v>57</v>
      </c>
      <c r="E3" s="72" t="s">
        <v>58</v>
      </c>
      <c r="F3" s="72" t="s">
        <v>59</v>
      </c>
      <c r="G3" s="71" t="s">
        <v>60</v>
      </c>
      <c r="H3" s="71" t="s">
        <v>61</v>
      </c>
      <c r="I3" s="73"/>
      <c r="J3" s="74" t="s">
        <v>62</v>
      </c>
    </row>
    <row r="4" spans="1:10" s="68" customFormat="1" ht="14.1" customHeight="1" thickBot="1">
      <c r="A4" s="75"/>
      <c r="B4" s="75"/>
      <c r="C4" s="76"/>
      <c r="D4" s="76"/>
      <c r="E4" s="77" t="s">
        <v>63</v>
      </c>
      <c r="F4" s="77" t="s">
        <v>64</v>
      </c>
      <c r="G4" s="76"/>
      <c r="H4" s="76"/>
      <c r="I4" s="78"/>
      <c r="J4" s="79"/>
    </row>
    <row r="5" spans="1:10" s="68" customFormat="1" ht="15.95" customHeight="1">
      <c r="A5" s="80" t="s">
        <v>65</v>
      </c>
      <c r="B5" s="80"/>
      <c r="C5" s="81">
        <f>C6+C8+C11+C14+C16+C19+C22+C30+C33+C36+C40+C42</f>
        <v>173593481</v>
      </c>
      <c r="D5" s="81">
        <f t="shared" ref="D5:J5" si="0">D6+D8+D11+D14+D16+D19+D22+D30+D33+D36+D40+D42</f>
        <v>12283469</v>
      </c>
      <c r="E5" s="81">
        <f t="shared" si="0"/>
        <v>18193474</v>
      </c>
      <c r="F5" s="81">
        <f t="shared" si="0"/>
        <v>0</v>
      </c>
      <c r="G5" s="81">
        <f t="shared" si="0"/>
        <v>204070424</v>
      </c>
      <c r="H5" s="81">
        <f t="shared" si="0"/>
        <v>189100922</v>
      </c>
      <c r="I5" s="81">
        <f t="shared" si="0"/>
        <v>1769120</v>
      </c>
      <c r="J5" s="81">
        <f t="shared" si="0"/>
        <v>13200381</v>
      </c>
    </row>
    <row r="6" spans="1:10" s="68" customFormat="1" ht="15.95" customHeight="1">
      <c r="A6" s="82"/>
      <c r="B6" s="38" t="s">
        <v>65</v>
      </c>
      <c r="C6" s="83">
        <f>C7</f>
        <v>11270149</v>
      </c>
      <c r="D6" s="83">
        <f t="shared" ref="D6:J6" si="1">D7</f>
        <v>8692871</v>
      </c>
      <c r="E6" s="83">
        <f t="shared" si="1"/>
        <v>16174566</v>
      </c>
      <c r="F6" s="83">
        <f t="shared" si="1"/>
        <v>-47393</v>
      </c>
      <c r="G6" s="83">
        <f t="shared" si="1"/>
        <v>36090193</v>
      </c>
      <c r="H6" s="83">
        <f t="shared" si="1"/>
        <v>29104879</v>
      </c>
      <c r="I6" s="83">
        <f t="shared" si="1"/>
        <v>1249615</v>
      </c>
      <c r="J6" s="83">
        <f t="shared" si="1"/>
        <v>5735698</v>
      </c>
    </row>
    <row r="7" spans="1:10" s="68" customFormat="1" ht="15.95" customHeight="1">
      <c r="A7" s="84"/>
      <c r="B7" s="42" t="s">
        <v>66</v>
      </c>
      <c r="C7" s="85">
        <v>11270149</v>
      </c>
      <c r="D7" s="86">
        <v>8692871</v>
      </c>
      <c r="E7" s="86">
        <v>16174566</v>
      </c>
      <c r="F7" s="86">
        <v>-47393</v>
      </c>
      <c r="G7" s="86">
        <f>C7+D7+E7+F7</f>
        <v>36090193</v>
      </c>
      <c r="H7" s="86">
        <v>29104879</v>
      </c>
      <c r="I7" s="86">
        <v>1249615</v>
      </c>
      <c r="J7" s="86">
        <v>5735698</v>
      </c>
    </row>
    <row r="8" spans="1:10" s="68" customFormat="1" ht="15.95" customHeight="1">
      <c r="A8" s="82"/>
      <c r="B8" s="38" t="s">
        <v>67</v>
      </c>
      <c r="C8" s="39">
        <f>C9+C10</f>
        <v>896306</v>
      </c>
      <c r="D8" s="39">
        <f t="shared" ref="D8:J8" si="2">D9+D10</f>
        <v>0</v>
      </c>
      <c r="E8" s="39">
        <f t="shared" si="2"/>
        <v>0</v>
      </c>
      <c r="F8" s="39">
        <f t="shared" si="2"/>
        <v>0</v>
      </c>
      <c r="G8" s="87">
        <f t="shared" si="2"/>
        <v>896306</v>
      </c>
      <c r="H8" s="39">
        <f t="shared" si="2"/>
        <v>848669</v>
      </c>
      <c r="I8" s="39">
        <f t="shared" si="2"/>
        <v>0</v>
      </c>
      <c r="J8" s="39">
        <f t="shared" si="2"/>
        <v>47638</v>
      </c>
    </row>
    <row r="9" spans="1:10" s="68" customFormat="1" ht="15.95" customHeight="1">
      <c r="A9" s="84"/>
      <c r="B9" s="42" t="s">
        <v>68</v>
      </c>
      <c r="C9" s="43">
        <v>873731</v>
      </c>
      <c r="D9" s="43">
        <v>0</v>
      </c>
      <c r="E9" s="43">
        <v>0</v>
      </c>
      <c r="F9" s="43">
        <v>0</v>
      </c>
      <c r="G9" s="86">
        <f>C9+D9+E9+F9</f>
        <v>873731</v>
      </c>
      <c r="H9" s="43">
        <v>827510</v>
      </c>
      <c r="I9" s="43">
        <v>0</v>
      </c>
      <c r="J9" s="43">
        <v>46222</v>
      </c>
    </row>
    <row r="10" spans="1:10" s="68" customFormat="1" ht="15.95" customHeight="1">
      <c r="A10" s="84"/>
      <c r="B10" s="42" t="s">
        <v>69</v>
      </c>
      <c r="C10" s="43">
        <v>22575</v>
      </c>
      <c r="D10" s="43">
        <v>0</v>
      </c>
      <c r="E10" s="43">
        <v>0</v>
      </c>
      <c r="F10" s="43">
        <v>0</v>
      </c>
      <c r="G10" s="86">
        <f>C10+D10+E10+F10</f>
        <v>22575</v>
      </c>
      <c r="H10" s="43">
        <v>21159</v>
      </c>
      <c r="I10" s="43">
        <v>0</v>
      </c>
      <c r="J10" s="43">
        <v>1416</v>
      </c>
    </row>
    <row r="11" spans="1:10" s="68" customFormat="1" ht="15.95" customHeight="1">
      <c r="A11" s="82"/>
      <c r="B11" s="38" t="s">
        <v>70</v>
      </c>
      <c r="C11" s="39">
        <f>C12+C13</f>
        <v>58308897</v>
      </c>
      <c r="D11" s="39">
        <f t="shared" ref="D11:J11" si="3">D12+D13</f>
        <v>55275</v>
      </c>
      <c r="E11" s="39">
        <f t="shared" si="3"/>
        <v>0</v>
      </c>
      <c r="F11" s="39">
        <f t="shared" si="3"/>
        <v>0</v>
      </c>
      <c r="G11" s="87">
        <f t="shared" si="3"/>
        <v>58364172</v>
      </c>
      <c r="H11" s="39">
        <f t="shared" si="3"/>
        <v>56948681</v>
      </c>
      <c r="I11" s="39">
        <f t="shared" si="3"/>
        <v>0</v>
      </c>
      <c r="J11" s="39">
        <f t="shared" si="3"/>
        <v>1415490</v>
      </c>
    </row>
    <row r="12" spans="1:10" s="68" customFormat="1" ht="15.95" customHeight="1">
      <c r="A12" s="84"/>
      <c r="B12" s="42" t="s">
        <v>71</v>
      </c>
      <c r="C12" s="43">
        <v>1289192</v>
      </c>
      <c r="D12" s="43">
        <v>55275</v>
      </c>
      <c r="E12" s="43">
        <v>0</v>
      </c>
      <c r="F12" s="43">
        <v>0</v>
      </c>
      <c r="G12" s="86">
        <f>C12+D12+E12+F12</f>
        <v>1344467</v>
      </c>
      <c r="H12" s="43">
        <v>1305388</v>
      </c>
      <c r="I12" s="43">
        <v>0</v>
      </c>
      <c r="J12" s="43">
        <v>39079</v>
      </c>
    </row>
    <row r="13" spans="1:10" s="68" customFormat="1" ht="15.95" customHeight="1">
      <c r="A13" s="84"/>
      <c r="B13" s="42" t="s">
        <v>72</v>
      </c>
      <c r="C13" s="43">
        <v>57019705</v>
      </c>
      <c r="D13" s="43">
        <v>0</v>
      </c>
      <c r="E13" s="43">
        <v>0</v>
      </c>
      <c r="F13" s="43">
        <v>0</v>
      </c>
      <c r="G13" s="86">
        <f>C13+D13+E13+F13</f>
        <v>57019705</v>
      </c>
      <c r="H13" s="43">
        <v>55643293</v>
      </c>
      <c r="I13" s="43">
        <v>0</v>
      </c>
      <c r="J13" s="88">
        <v>1376411</v>
      </c>
    </row>
    <row r="14" spans="1:10" s="68" customFormat="1" ht="15.95" customHeight="1">
      <c r="A14" s="82"/>
      <c r="B14" s="38" t="s">
        <v>73</v>
      </c>
      <c r="C14" s="83">
        <f>C15</f>
        <v>20782402</v>
      </c>
      <c r="D14" s="83">
        <f t="shared" ref="D14:J14" si="4">D15</f>
        <v>1143637</v>
      </c>
      <c r="E14" s="83">
        <f t="shared" si="4"/>
        <v>1103617</v>
      </c>
      <c r="F14" s="83">
        <f t="shared" si="4"/>
        <v>0</v>
      </c>
      <c r="G14" s="83">
        <f t="shared" si="4"/>
        <v>23029656</v>
      </c>
      <c r="H14" s="83">
        <f t="shared" si="4"/>
        <v>20091009</v>
      </c>
      <c r="I14" s="83">
        <f t="shared" si="4"/>
        <v>211598</v>
      </c>
      <c r="J14" s="83">
        <f t="shared" si="4"/>
        <v>2727049</v>
      </c>
    </row>
    <row r="15" spans="1:10" s="68" customFormat="1" ht="15.95" customHeight="1">
      <c r="A15" s="84"/>
      <c r="B15" s="42" t="s">
        <v>74</v>
      </c>
      <c r="C15" s="41">
        <v>20782402</v>
      </c>
      <c r="D15" s="41">
        <v>1143637</v>
      </c>
      <c r="E15" s="41">
        <v>1103617</v>
      </c>
      <c r="F15" s="41">
        <v>0</v>
      </c>
      <c r="G15" s="86">
        <f>C15+D15+E15+F15</f>
        <v>23029656</v>
      </c>
      <c r="H15" s="89">
        <v>20091009</v>
      </c>
      <c r="I15" s="89">
        <f>146598+65000</f>
        <v>211598</v>
      </c>
      <c r="J15" s="89">
        <v>2727049</v>
      </c>
    </row>
    <row r="16" spans="1:10" s="68" customFormat="1" ht="15.95" customHeight="1">
      <c r="A16" s="82"/>
      <c r="B16" s="38" t="s">
        <v>75</v>
      </c>
      <c r="C16" s="39">
        <f>C17+C18</f>
        <v>60914646</v>
      </c>
      <c r="D16" s="39">
        <f t="shared" ref="D16:J16" si="5">D17+D18</f>
        <v>2039229</v>
      </c>
      <c r="E16" s="39">
        <f t="shared" si="5"/>
        <v>32175</v>
      </c>
      <c r="F16" s="39">
        <f t="shared" si="5"/>
        <v>47393</v>
      </c>
      <c r="G16" s="87">
        <f t="shared" si="5"/>
        <v>63033443</v>
      </c>
      <c r="H16" s="39">
        <f t="shared" si="5"/>
        <v>62502298</v>
      </c>
      <c r="I16" s="39">
        <f t="shared" si="5"/>
        <v>52866</v>
      </c>
      <c r="J16" s="39">
        <f t="shared" si="5"/>
        <v>478279</v>
      </c>
    </row>
    <row r="17" spans="1:10" s="68" customFormat="1" ht="15.95" customHeight="1">
      <c r="A17" s="84"/>
      <c r="B17" s="42" t="s">
        <v>76</v>
      </c>
      <c r="C17" s="43">
        <v>757549</v>
      </c>
      <c r="D17" s="43">
        <v>19287</v>
      </c>
      <c r="E17" s="43">
        <v>0</v>
      </c>
      <c r="F17" s="43">
        <v>55301</v>
      </c>
      <c r="G17" s="86">
        <f>C17+D17+E17+F17</f>
        <v>832137</v>
      </c>
      <c r="H17" s="43">
        <v>831568</v>
      </c>
      <c r="I17" s="43">
        <v>0</v>
      </c>
      <c r="J17" s="43">
        <v>569</v>
      </c>
    </row>
    <row r="18" spans="1:10" s="68" customFormat="1" ht="15.95" customHeight="1">
      <c r="A18" s="84"/>
      <c r="B18" s="42" t="s">
        <v>77</v>
      </c>
      <c r="C18" s="43">
        <v>60157097</v>
      </c>
      <c r="D18" s="43">
        <v>2019942</v>
      </c>
      <c r="E18" s="43">
        <v>32175</v>
      </c>
      <c r="F18" s="43">
        <v>-7908</v>
      </c>
      <c r="G18" s="86">
        <f>C18+D18+E18+F18</f>
        <v>62201306</v>
      </c>
      <c r="H18" s="43">
        <v>61670730</v>
      </c>
      <c r="I18" s="43">
        <v>52866</v>
      </c>
      <c r="J18" s="88">
        <v>477710</v>
      </c>
    </row>
    <row r="19" spans="1:10" s="68" customFormat="1" ht="15.95" customHeight="1">
      <c r="A19" s="82"/>
      <c r="B19" s="38" t="s">
        <v>78</v>
      </c>
      <c r="C19" s="39">
        <f>C20+C21</f>
        <v>691108</v>
      </c>
      <c r="D19" s="39">
        <f t="shared" ref="D19:J19" si="6">D20+D21</f>
        <v>-226633</v>
      </c>
      <c r="E19" s="39">
        <f t="shared" si="6"/>
        <v>0</v>
      </c>
      <c r="F19" s="39">
        <f t="shared" si="6"/>
        <v>0</v>
      </c>
      <c r="G19" s="87">
        <f t="shared" si="6"/>
        <v>464475</v>
      </c>
      <c r="H19" s="39">
        <f t="shared" si="6"/>
        <v>364791</v>
      </c>
      <c r="I19" s="39">
        <f t="shared" si="6"/>
        <v>0</v>
      </c>
      <c r="J19" s="39">
        <f t="shared" si="6"/>
        <v>99684</v>
      </c>
    </row>
    <row r="20" spans="1:10" s="68" customFormat="1" ht="15.95" customHeight="1">
      <c r="A20" s="84"/>
      <c r="B20" s="42" t="s">
        <v>79</v>
      </c>
      <c r="C20" s="43">
        <v>145901</v>
      </c>
      <c r="D20" s="43">
        <v>0</v>
      </c>
      <c r="E20" s="43">
        <v>0</v>
      </c>
      <c r="F20" s="43">
        <v>0</v>
      </c>
      <c r="G20" s="86">
        <f>C20+D20+E20+F20</f>
        <v>145901</v>
      </c>
      <c r="H20" s="43">
        <v>142653</v>
      </c>
      <c r="I20" s="43">
        <v>0</v>
      </c>
      <c r="J20" s="43">
        <v>3248</v>
      </c>
    </row>
    <row r="21" spans="1:10" s="68" customFormat="1" ht="15.95" customHeight="1">
      <c r="A21" s="84"/>
      <c r="B21" s="42" t="s">
        <v>80</v>
      </c>
      <c r="C21" s="43">
        <v>545207</v>
      </c>
      <c r="D21" s="43">
        <v>-226633</v>
      </c>
      <c r="E21" s="43">
        <v>0</v>
      </c>
      <c r="F21" s="43">
        <v>0</v>
      </c>
      <c r="G21" s="86">
        <f>C21+D21+E21+F21</f>
        <v>318574</v>
      </c>
      <c r="H21" s="43">
        <v>222138</v>
      </c>
      <c r="I21" s="43">
        <v>0</v>
      </c>
      <c r="J21" s="43">
        <v>96436</v>
      </c>
    </row>
    <row r="22" spans="1:10" s="68" customFormat="1" ht="15.95" customHeight="1">
      <c r="A22" s="82"/>
      <c r="B22" s="38" t="s">
        <v>81</v>
      </c>
      <c r="C22" s="39">
        <f>SUM(C23:C29)</f>
        <v>13703920</v>
      </c>
      <c r="D22" s="39">
        <f t="shared" ref="D22:I22" si="7">SUM(D23:D29)</f>
        <v>1590111</v>
      </c>
      <c r="E22" s="39">
        <f t="shared" si="7"/>
        <v>245383</v>
      </c>
      <c r="F22" s="39">
        <f t="shared" si="7"/>
        <v>-491</v>
      </c>
      <c r="G22" s="87">
        <f t="shared" si="7"/>
        <v>15538923</v>
      </c>
      <c r="H22" s="39">
        <f t="shared" si="7"/>
        <v>13676579</v>
      </c>
      <c r="I22" s="39">
        <f t="shared" si="7"/>
        <v>0</v>
      </c>
      <c r="J22" s="39">
        <v>1862343</v>
      </c>
    </row>
    <row r="23" spans="1:10" s="68" customFormat="1" ht="15.95" customHeight="1">
      <c r="A23" s="84"/>
      <c r="B23" s="42" t="s">
        <v>82</v>
      </c>
      <c r="C23" s="43">
        <v>132683</v>
      </c>
      <c r="D23" s="43">
        <v>0</v>
      </c>
      <c r="E23" s="43">
        <v>0</v>
      </c>
      <c r="F23" s="43">
        <v>1166</v>
      </c>
      <c r="G23" s="86">
        <f>C23+D23+E23+F23</f>
        <v>133849</v>
      </c>
      <c r="H23" s="43">
        <v>122045</v>
      </c>
      <c r="I23" s="43">
        <v>0</v>
      </c>
      <c r="J23" s="43">
        <v>11084</v>
      </c>
    </row>
    <row r="24" spans="1:10" s="68" customFormat="1" ht="15.95" customHeight="1">
      <c r="A24" s="84"/>
      <c r="B24" s="42" t="s">
        <v>83</v>
      </c>
      <c r="C24" s="43">
        <v>77907</v>
      </c>
      <c r="D24" s="43">
        <v>0</v>
      </c>
      <c r="E24" s="43">
        <v>0</v>
      </c>
      <c r="F24" s="43">
        <v>0</v>
      </c>
      <c r="G24" s="86">
        <f t="shared" ref="G24:G37" si="8">C24+D24+E24+F24</f>
        <v>77907</v>
      </c>
      <c r="H24" s="43">
        <v>54338</v>
      </c>
      <c r="I24" s="43">
        <v>0</v>
      </c>
      <c r="J24" s="43">
        <v>23569</v>
      </c>
    </row>
    <row r="25" spans="1:10" s="68" customFormat="1" ht="15.95" customHeight="1">
      <c r="A25" s="84"/>
      <c r="B25" s="42" t="s">
        <v>84</v>
      </c>
      <c r="C25" s="43">
        <v>6420336</v>
      </c>
      <c r="D25" s="43">
        <v>1545111</v>
      </c>
      <c r="E25" s="43">
        <v>245383</v>
      </c>
      <c r="F25" s="43">
        <v>-116783</v>
      </c>
      <c r="G25" s="86">
        <f t="shared" si="8"/>
        <v>8094047</v>
      </c>
      <c r="H25" s="43">
        <v>6891896</v>
      </c>
      <c r="I25" s="43">
        <v>0</v>
      </c>
      <c r="J25" s="43">
        <v>1202151</v>
      </c>
    </row>
    <row r="26" spans="1:10" s="68" customFormat="1" ht="15.95" customHeight="1">
      <c r="A26" s="84"/>
      <c r="B26" s="42" t="s">
        <v>85</v>
      </c>
      <c r="C26" s="43">
        <v>3310978</v>
      </c>
      <c r="D26" s="43">
        <v>0</v>
      </c>
      <c r="E26" s="43">
        <v>0</v>
      </c>
      <c r="F26" s="43">
        <v>187</v>
      </c>
      <c r="G26" s="86">
        <f>C26+D26+E26+F26</f>
        <v>3311165</v>
      </c>
      <c r="H26" s="43">
        <v>2866895</v>
      </c>
      <c r="I26" s="43">
        <v>0</v>
      </c>
      <c r="J26" s="43">
        <v>444270</v>
      </c>
    </row>
    <row r="27" spans="1:10" s="68" customFormat="1" ht="15.95" customHeight="1">
      <c r="A27" s="84"/>
      <c r="B27" s="42" t="s">
        <v>86</v>
      </c>
      <c r="C27" s="43">
        <v>308848</v>
      </c>
      <c r="D27" s="43">
        <v>45000</v>
      </c>
      <c r="E27" s="43">
        <v>0</v>
      </c>
      <c r="F27" s="43">
        <v>1898</v>
      </c>
      <c r="G27" s="86">
        <f t="shared" si="8"/>
        <v>355746</v>
      </c>
      <c r="H27" s="43">
        <v>317772</v>
      </c>
      <c r="I27" s="43">
        <v>0</v>
      </c>
      <c r="J27" s="43">
        <v>37974</v>
      </c>
    </row>
    <row r="28" spans="1:10" s="68" customFormat="1" ht="15.95" customHeight="1">
      <c r="A28" s="84"/>
      <c r="B28" s="42" t="s">
        <v>87</v>
      </c>
      <c r="C28" s="43">
        <v>1161672</v>
      </c>
      <c r="D28" s="43">
        <v>0</v>
      </c>
      <c r="E28" s="43">
        <v>0</v>
      </c>
      <c r="F28" s="43">
        <v>71</v>
      </c>
      <c r="G28" s="86">
        <f t="shared" si="8"/>
        <v>1161743</v>
      </c>
      <c r="H28" s="43">
        <v>1110139</v>
      </c>
      <c r="I28" s="43">
        <v>0</v>
      </c>
      <c r="J28" s="43">
        <v>51604</v>
      </c>
    </row>
    <row r="29" spans="1:10" s="68" customFormat="1" ht="15.95" customHeight="1">
      <c r="A29" s="84"/>
      <c r="B29" s="42" t="s">
        <v>88</v>
      </c>
      <c r="C29" s="43">
        <v>2291496</v>
      </c>
      <c r="D29" s="43">
        <v>0</v>
      </c>
      <c r="E29" s="43">
        <v>0</v>
      </c>
      <c r="F29" s="43">
        <v>112970</v>
      </c>
      <c r="G29" s="86">
        <f t="shared" si="8"/>
        <v>2404466</v>
      </c>
      <c r="H29" s="43">
        <v>2313494</v>
      </c>
      <c r="I29" s="43">
        <v>0</v>
      </c>
      <c r="J29" s="88">
        <v>90972</v>
      </c>
    </row>
    <row r="30" spans="1:10" s="68" customFormat="1" ht="15.95" customHeight="1">
      <c r="A30" s="82"/>
      <c r="B30" s="38" t="s">
        <v>89</v>
      </c>
      <c r="C30" s="39">
        <f>C31+C32</f>
        <v>1995924</v>
      </c>
      <c r="D30" s="39">
        <f t="shared" ref="D30:J30" si="9">D31+D32</f>
        <v>0</v>
      </c>
      <c r="E30" s="39">
        <f t="shared" si="9"/>
        <v>0</v>
      </c>
      <c r="F30" s="39">
        <f t="shared" si="9"/>
        <v>0</v>
      </c>
      <c r="G30" s="87">
        <f t="shared" si="9"/>
        <v>1995924</v>
      </c>
      <c r="H30" s="39">
        <f t="shared" si="9"/>
        <v>1650684</v>
      </c>
      <c r="I30" s="39">
        <f t="shared" si="9"/>
        <v>0</v>
      </c>
      <c r="J30" s="39">
        <f t="shared" si="9"/>
        <v>345240</v>
      </c>
    </row>
    <row r="31" spans="1:10" s="68" customFormat="1" ht="15.95" customHeight="1">
      <c r="A31" s="84"/>
      <c r="B31" s="42" t="s">
        <v>90</v>
      </c>
      <c r="C31" s="43">
        <v>1621357</v>
      </c>
      <c r="D31" s="43">
        <v>0</v>
      </c>
      <c r="E31" s="43">
        <v>0</v>
      </c>
      <c r="F31" s="43">
        <v>0</v>
      </c>
      <c r="G31" s="86">
        <f t="shared" si="8"/>
        <v>1621357</v>
      </c>
      <c r="H31" s="43">
        <v>1305685</v>
      </c>
      <c r="I31" s="43">
        <v>0</v>
      </c>
      <c r="J31" s="43">
        <v>315672</v>
      </c>
    </row>
    <row r="32" spans="1:10" s="68" customFormat="1" ht="15.95" customHeight="1">
      <c r="A32" s="84"/>
      <c r="B32" s="42" t="s">
        <v>91</v>
      </c>
      <c r="C32" s="43">
        <v>374567</v>
      </c>
      <c r="D32" s="43">
        <v>0</v>
      </c>
      <c r="E32" s="43">
        <v>0</v>
      </c>
      <c r="F32" s="43">
        <v>0</v>
      </c>
      <c r="G32" s="86">
        <f t="shared" si="8"/>
        <v>374567</v>
      </c>
      <c r="H32" s="43">
        <v>344999</v>
      </c>
      <c r="I32" s="43">
        <v>0</v>
      </c>
      <c r="J32" s="43">
        <v>29568</v>
      </c>
    </row>
    <row r="33" spans="1:10" s="68" customFormat="1" ht="15.95" customHeight="1">
      <c r="A33" s="82"/>
      <c r="B33" s="38" t="s">
        <v>92</v>
      </c>
      <c r="C33" s="39">
        <f>C34+C35</f>
        <v>1101464</v>
      </c>
      <c r="D33" s="39">
        <f t="shared" ref="D33:J33" si="10">D34+D35</f>
        <v>0</v>
      </c>
      <c r="E33" s="39">
        <f t="shared" si="10"/>
        <v>0</v>
      </c>
      <c r="F33" s="39">
        <f t="shared" si="10"/>
        <v>0</v>
      </c>
      <c r="G33" s="87">
        <f t="shared" si="10"/>
        <v>1101464</v>
      </c>
      <c r="H33" s="39">
        <f t="shared" si="10"/>
        <v>1073372</v>
      </c>
      <c r="I33" s="39">
        <f t="shared" si="10"/>
        <v>0</v>
      </c>
      <c r="J33" s="39">
        <f t="shared" si="10"/>
        <v>28092</v>
      </c>
    </row>
    <row r="34" spans="1:10" s="68" customFormat="1" ht="15.95" customHeight="1">
      <c r="A34" s="84"/>
      <c r="B34" s="42" t="s">
        <v>93</v>
      </c>
      <c r="C34" s="43">
        <v>613151</v>
      </c>
      <c r="D34" s="43">
        <v>0</v>
      </c>
      <c r="E34" s="43">
        <v>0</v>
      </c>
      <c r="F34" s="43">
        <v>2716</v>
      </c>
      <c r="G34" s="86">
        <f t="shared" si="8"/>
        <v>615867</v>
      </c>
      <c r="H34" s="43">
        <v>615433</v>
      </c>
      <c r="I34" s="43">
        <v>0</v>
      </c>
      <c r="J34" s="43">
        <v>434</v>
      </c>
    </row>
    <row r="35" spans="1:10" s="68" customFormat="1" ht="15.95" customHeight="1">
      <c r="A35" s="84"/>
      <c r="B35" s="42" t="s">
        <v>94</v>
      </c>
      <c r="C35" s="43">
        <v>488313</v>
      </c>
      <c r="D35" s="43">
        <v>0</v>
      </c>
      <c r="E35" s="43">
        <v>0</v>
      </c>
      <c r="F35" s="43">
        <v>-2716</v>
      </c>
      <c r="G35" s="86">
        <f t="shared" si="8"/>
        <v>485597</v>
      </c>
      <c r="H35" s="43">
        <v>457939</v>
      </c>
      <c r="I35" s="43">
        <v>0</v>
      </c>
      <c r="J35" s="88">
        <v>27658</v>
      </c>
    </row>
    <row r="36" spans="1:10" s="68" customFormat="1" ht="15.95" customHeight="1">
      <c r="A36" s="82"/>
      <c r="B36" s="38" t="s">
        <v>95</v>
      </c>
      <c r="C36" s="83">
        <f>C37</f>
        <v>33160</v>
      </c>
      <c r="D36" s="83">
        <f t="shared" ref="D36:J36" si="11">D37</f>
        <v>0</v>
      </c>
      <c r="E36" s="83">
        <f t="shared" si="11"/>
        <v>0</v>
      </c>
      <c r="F36" s="83">
        <f t="shared" si="11"/>
        <v>491</v>
      </c>
      <c r="G36" s="83">
        <f t="shared" si="11"/>
        <v>33651</v>
      </c>
      <c r="H36" s="83">
        <f t="shared" si="11"/>
        <v>31898</v>
      </c>
      <c r="I36" s="83">
        <f t="shared" si="11"/>
        <v>0</v>
      </c>
      <c r="J36" s="83">
        <f t="shared" si="11"/>
        <v>1753</v>
      </c>
    </row>
    <row r="37" spans="1:10" s="68" customFormat="1" ht="15.95" customHeight="1">
      <c r="A37" s="84"/>
      <c r="B37" s="42" t="s">
        <v>96</v>
      </c>
      <c r="C37" s="41">
        <v>33160</v>
      </c>
      <c r="D37" s="41">
        <v>0</v>
      </c>
      <c r="E37" s="41">
        <v>0</v>
      </c>
      <c r="F37" s="41">
        <v>491</v>
      </c>
      <c r="G37" s="86">
        <f t="shared" si="8"/>
        <v>33651</v>
      </c>
      <c r="H37" s="41">
        <v>31898</v>
      </c>
      <c r="I37" s="41">
        <v>0</v>
      </c>
      <c r="J37" s="41">
        <v>1753</v>
      </c>
    </row>
    <row r="38" spans="1:10" s="68" customFormat="1" ht="15.95" hidden="1" customHeight="1">
      <c r="A38" s="82"/>
      <c r="B38" s="38" t="s">
        <v>97</v>
      </c>
      <c r="C38" s="90">
        <v>42342</v>
      </c>
      <c r="D38" s="90">
        <v>0</v>
      </c>
      <c r="E38" s="90">
        <v>0</v>
      </c>
      <c r="F38" s="90">
        <v>0</v>
      </c>
      <c r="G38" s="90">
        <v>42342</v>
      </c>
      <c r="H38" s="90">
        <v>38934</v>
      </c>
      <c r="I38" s="90">
        <v>0</v>
      </c>
      <c r="J38" s="91">
        <v>3408</v>
      </c>
    </row>
    <row r="39" spans="1:10" s="68" customFormat="1" ht="15.95" hidden="1" customHeight="1">
      <c r="A39" s="84"/>
      <c r="B39" s="42" t="s">
        <v>98</v>
      </c>
      <c r="C39" s="91"/>
      <c r="D39" s="91"/>
      <c r="E39" s="91"/>
      <c r="F39" s="91"/>
      <c r="G39" s="91"/>
      <c r="H39" s="91"/>
      <c r="I39" s="91"/>
      <c r="J39" s="91">
        <v>0</v>
      </c>
    </row>
    <row r="40" spans="1:10" s="68" customFormat="1" ht="15.95" customHeight="1">
      <c r="A40" s="82"/>
      <c r="B40" s="38" t="s">
        <v>99</v>
      </c>
      <c r="C40" s="83">
        <f>C41</f>
        <v>918411</v>
      </c>
      <c r="D40" s="83">
        <f t="shared" ref="D40:J40" si="12">D41</f>
        <v>87117</v>
      </c>
      <c r="E40" s="83">
        <f t="shared" si="12"/>
        <v>0</v>
      </c>
      <c r="F40" s="83">
        <f t="shared" si="12"/>
        <v>0</v>
      </c>
      <c r="G40" s="83">
        <f t="shared" si="12"/>
        <v>1005528</v>
      </c>
      <c r="H40" s="83">
        <f t="shared" si="12"/>
        <v>868920</v>
      </c>
      <c r="I40" s="83">
        <f t="shared" si="12"/>
        <v>0</v>
      </c>
      <c r="J40" s="83">
        <f t="shared" si="12"/>
        <v>136608</v>
      </c>
    </row>
    <row r="41" spans="1:10" s="68" customFormat="1" ht="15.95" customHeight="1">
      <c r="A41" s="84"/>
      <c r="B41" s="42" t="s">
        <v>100</v>
      </c>
      <c r="C41" s="92">
        <v>918411</v>
      </c>
      <c r="D41" s="92">
        <v>87117</v>
      </c>
      <c r="E41" s="92">
        <v>0</v>
      </c>
      <c r="F41" s="92">
        <v>0</v>
      </c>
      <c r="G41" s="93">
        <f t="shared" ref="G41" si="13">C41+D41+E41+F41</f>
        <v>1005528</v>
      </c>
      <c r="H41" s="92">
        <v>868920</v>
      </c>
      <c r="I41" s="92">
        <v>0</v>
      </c>
      <c r="J41" s="92">
        <v>136608</v>
      </c>
    </row>
    <row r="42" spans="1:10" s="68" customFormat="1" ht="15.95" customHeight="1">
      <c r="A42" s="82"/>
      <c r="B42" s="38" t="s">
        <v>101</v>
      </c>
      <c r="C42" s="39">
        <f>C43+C44</f>
        <v>2977094</v>
      </c>
      <c r="D42" s="39">
        <f t="shared" ref="D42:J42" si="14">D43+D44</f>
        <v>-1098138</v>
      </c>
      <c r="E42" s="39">
        <f t="shared" si="14"/>
        <v>637733</v>
      </c>
      <c r="F42" s="39">
        <f t="shared" si="14"/>
        <v>0</v>
      </c>
      <c r="G42" s="39">
        <f t="shared" si="14"/>
        <v>2516689</v>
      </c>
      <c r="H42" s="39">
        <f t="shared" si="14"/>
        <v>1939142</v>
      </c>
      <c r="I42" s="39">
        <f t="shared" si="14"/>
        <v>255041</v>
      </c>
      <c r="J42" s="39">
        <f t="shared" si="14"/>
        <v>322507</v>
      </c>
    </row>
    <row r="43" spans="1:10" s="68" customFormat="1" ht="15.95" customHeight="1">
      <c r="A43" s="84"/>
      <c r="B43" s="42" t="s">
        <v>102</v>
      </c>
      <c r="C43" s="43">
        <v>1810790</v>
      </c>
      <c r="D43" s="43">
        <v>0</v>
      </c>
      <c r="E43" s="43">
        <v>114948</v>
      </c>
      <c r="F43" s="43">
        <v>0</v>
      </c>
      <c r="G43" s="46">
        <f t="shared" ref="G43:G44" si="15">C43+D43+E43+F43</f>
        <v>1925738</v>
      </c>
      <c r="H43" s="43">
        <v>1378196</v>
      </c>
      <c r="I43" s="43">
        <v>255041</v>
      </c>
      <c r="J43" s="43">
        <v>292502</v>
      </c>
    </row>
    <row r="44" spans="1:10" s="68" customFormat="1" ht="15.95" customHeight="1" thickBot="1">
      <c r="A44" s="94"/>
      <c r="B44" s="51" t="s">
        <v>103</v>
      </c>
      <c r="C44" s="52">
        <v>1166304</v>
      </c>
      <c r="D44" s="52">
        <v>-1098138</v>
      </c>
      <c r="E44" s="52">
        <v>522785</v>
      </c>
      <c r="F44" s="52">
        <v>0</v>
      </c>
      <c r="G44" s="53">
        <f t="shared" si="15"/>
        <v>590951</v>
      </c>
      <c r="H44" s="52">
        <v>560946</v>
      </c>
      <c r="I44" s="52">
        <v>0</v>
      </c>
      <c r="J44" s="52">
        <v>30005</v>
      </c>
    </row>
    <row r="45" spans="1:10" s="68" customFormat="1" ht="15" customHeight="1">
      <c r="A45" s="55" t="s">
        <v>104</v>
      </c>
      <c r="B45" s="95"/>
      <c r="C45" s="95"/>
      <c r="D45" s="95"/>
      <c r="E45" s="95"/>
      <c r="F45" s="95"/>
      <c r="G45" s="95"/>
      <c r="H45" s="95"/>
      <c r="I45" s="95"/>
      <c r="J45" s="96"/>
    </row>
  </sheetData>
  <mergeCells count="2">
    <mergeCell ref="I2:I4"/>
    <mergeCell ref="A3:B3"/>
  </mergeCells>
  <phoneticPr fontId="1"/>
  <printOptions horizontalCentered="1"/>
  <pageMargins left="0.47244094488188981" right="0.47244094488188981" top="0.70866141732283472" bottom="0" header="0" footer="0"/>
  <pageSetup paperSize="9" orientation="portrait" blackAndWhite="1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225CA-8A4D-48B5-B0B8-CA4DB08B01CF}">
  <sheetPr>
    <pageSetUpPr autoPageBreaks="0"/>
  </sheetPr>
  <dimension ref="A1:O34"/>
  <sheetViews>
    <sheetView showGridLines="0" showOutlineSymbols="0" zoomScaleNormal="100" zoomScaleSheetLayoutView="145" workbookViewId="0"/>
  </sheetViews>
  <sheetFormatPr defaultColWidth="10.625" defaultRowHeight="14.25"/>
  <cols>
    <col min="1" max="1" width="2.5" style="59" customWidth="1"/>
    <col min="2" max="2" width="13.375" style="59" customWidth="1"/>
    <col min="3" max="3" width="10.625" style="59" customWidth="1"/>
    <col min="4" max="4" width="9.625" style="59" customWidth="1"/>
    <col min="5" max="5" width="9.75" style="59" customWidth="1"/>
    <col min="6" max="6" width="7.875" style="59" customWidth="1"/>
    <col min="7" max="9" width="9.125" style="59" customWidth="1"/>
    <col min="10" max="10" width="9.625" style="59" customWidth="1"/>
    <col min="11" max="14" width="8.625" style="59" customWidth="1"/>
    <col min="15" max="16" width="9.625" style="59" customWidth="1"/>
    <col min="17" max="16384" width="10.625" style="59"/>
  </cols>
  <sheetData>
    <row r="1" spans="1:15" s="26" customFormat="1" ht="15" customHeight="1" thickBot="1">
      <c r="A1" s="25" t="s">
        <v>105</v>
      </c>
      <c r="E1" s="97"/>
      <c r="J1" s="98" t="s">
        <v>16</v>
      </c>
    </row>
    <row r="2" spans="1:15" s="68" customFormat="1" ht="10.5">
      <c r="A2" s="99"/>
      <c r="B2" s="100"/>
      <c r="C2" s="101"/>
      <c r="D2" s="102" t="s">
        <v>106</v>
      </c>
      <c r="E2" s="103"/>
      <c r="F2" s="103"/>
      <c r="G2" s="103"/>
      <c r="H2" s="103"/>
      <c r="I2" s="103"/>
      <c r="J2" s="103"/>
      <c r="K2" s="95"/>
      <c r="L2" s="95"/>
      <c r="M2" s="95"/>
      <c r="N2" s="95"/>
      <c r="O2" s="95"/>
    </row>
    <row r="3" spans="1:15" s="68" customFormat="1" ht="10.5">
      <c r="A3" s="104" t="s">
        <v>107</v>
      </c>
      <c r="B3" s="105"/>
      <c r="C3" s="106" t="s">
        <v>108</v>
      </c>
      <c r="D3" s="107" t="s">
        <v>109</v>
      </c>
      <c r="E3" s="108" t="s">
        <v>110</v>
      </c>
      <c r="F3" s="109" t="s">
        <v>30</v>
      </c>
      <c r="G3" s="109" t="s">
        <v>111</v>
      </c>
      <c r="H3" s="108" t="s">
        <v>112</v>
      </c>
      <c r="I3" s="108" t="s">
        <v>113</v>
      </c>
      <c r="J3" s="110" t="s">
        <v>114</v>
      </c>
      <c r="K3" s="95"/>
      <c r="L3" s="95"/>
      <c r="M3" s="95"/>
      <c r="N3" s="95"/>
      <c r="O3" s="95"/>
    </row>
    <row r="4" spans="1:15" s="68" customFormat="1" ht="11.25" thickBot="1">
      <c r="A4" s="111"/>
      <c r="B4" s="112"/>
      <c r="C4" s="113"/>
      <c r="D4" s="114"/>
      <c r="E4" s="115"/>
      <c r="F4" s="116" t="s">
        <v>115</v>
      </c>
      <c r="G4" s="116" t="s">
        <v>116</v>
      </c>
      <c r="H4" s="115"/>
      <c r="I4" s="115"/>
      <c r="J4" s="117"/>
      <c r="K4" s="95"/>
      <c r="L4" s="95"/>
      <c r="M4" s="95"/>
      <c r="N4" s="95"/>
      <c r="O4" s="95"/>
    </row>
    <row r="5" spans="1:15" s="68" customFormat="1" ht="15" customHeight="1">
      <c r="A5" s="118" t="s">
        <v>117</v>
      </c>
      <c r="B5" s="119"/>
      <c r="C5" s="81">
        <f>SUM(C6:C18)</f>
        <v>189100923</v>
      </c>
      <c r="D5" s="81">
        <f t="shared" ref="D5:I5" si="0">SUM(D6:D18)</f>
        <v>72850916</v>
      </c>
      <c r="E5" s="81">
        <f t="shared" si="0"/>
        <v>12257509</v>
      </c>
      <c r="F5" s="81">
        <f t="shared" si="0"/>
        <v>623146</v>
      </c>
      <c r="G5" s="81">
        <f t="shared" si="0"/>
        <v>1414769</v>
      </c>
      <c r="H5" s="81">
        <f>SUM(H6:H18)-2</f>
        <v>3237666</v>
      </c>
      <c r="I5" s="81">
        <f t="shared" si="0"/>
        <v>2094000</v>
      </c>
      <c r="J5" s="81">
        <f>SUM(J6:J18)</f>
        <v>96622917</v>
      </c>
      <c r="K5" s="95"/>
      <c r="L5" s="95"/>
      <c r="M5" s="95"/>
      <c r="N5" s="95"/>
      <c r="O5" s="95"/>
    </row>
    <row r="6" spans="1:15" s="68" customFormat="1" ht="15" customHeight="1">
      <c r="A6" s="120">
        <v>1</v>
      </c>
      <c r="B6" s="121" t="s">
        <v>117</v>
      </c>
      <c r="C6" s="122">
        <v>29104879</v>
      </c>
      <c r="D6" s="39">
        <v>4256342</v>
      </c>
      <c r="E6" s="39">
        <v>218404</v>
      </c>
      <c r="F6" s="39">
        <v>5520</v>
      </c>
      <c r="G6" s="39">
        <v>3932</v>
      </c>
      <c r="H6" s="39">
        <f>489585+1</f>
        <v>489586</v>
      </c>
      <c r="I6" s="39">
        <v>0</v>
      </c>
      <c r="J6" s="39">
        <v>24131095</v>
      </c>
      <c r="K6" s="95"/>
      <c r="L6" s="95"/>
      <c r="M6" s="95"/>
      <c r="N6" s="95"/>
      <c r="O6" s="95"/>
    </row>
    <row r="7" spans="1:15" s="68" customFormat="1" ht="15" customHeight="1">
      <c r="A7" s="50">
        <v>2</v>
      </c>
      <c r="B7" s="123" t="s">
        <v>118</v>
      </c>
      <c r="C7" s="124">
        <v>848668</v>
      </c>
      <c r="D7" s="43">
        <v>597508</v>
      </c>
      <c r="E7" s="43">
        <v>699</v>
      </c>
      <c r="F7" s="43">
        <v>0</v>
      </c>
      <c r="G7" s="43">
        <v>0</v>
      </c>
      <c r="H7" s="43">
        <v>975</v>
      </c>
      <c r="I7" s="43">
        <v>0</v>
      </c>
      <c r="J7" s="43">
        <v>249486</v>
      </c>
      <c r="K7" s="95"/>
      <c r="L7" s="95"/>
      <c r="M7" s="95"/>
      <c r="N7" s="95"/>
      <c r="O7" s="95"/>
    </row>
    <row r="8" spans="1:15" s="68" customFormat="1" ht="15" customHeight="1">
      <c r="A8" s="50">
        <v>3</v>
      </c>
      <c r="B8" s="123" t="s">
        <v>119</v>
      </c>
      <c r="C8" s="124">
        <v>56948682</v>
      </c>
      <c r="D8" s="43">
        <v>42212806</v>
      </c>
      <c r="E8" s="43">
        <v>0</v>
      </c>
      <c r="F8" s="43">
        <v>0</v>
      </c>
      <c r="G8" s="43">
        <v>0</v>
      </c>
      <c r="H8" s="43">
        <f>784704+1</f>
        <v>784705</v>
      </c>
      <c r="I8" s="43">
        <v>0</v>
      </c>
      <c r="J8" s="43">
        <v>13951171</v>
      </c>
      <c r="K8" s="95"/>
      <c r="L8" s="95"/>
      <c r="M8" s="95"/>
      <c r="N8" s="95"/>
      <c r="O8" s="95"/>
    </row>
    <row r="9" spans="1:15" s="68" customFormat="1" ht="15" customHeight="1">
      <c r="A9" s="50">
        <v>4</v>
      </c>
      <c r="B9" s="123" t="s">
        <v>120</v>
      </c>
      <c r="C9" s="124">
        <v>20091009</v>
      </c>
      <c r="D9" s="43">
        <v>133826</v>
      </c>
      <c r="E9" s="43">
        <v>1210671</v>
      </c>
      <c r="F9" s="43">
        <v>5257</v>
      </c>
      <c r="G9" s="43">
        <v>105394</v>
      </c>
      <c r="H9" s="43">
        <f>940664-1</f>
        <v>940663</v>
      </c>
      <c r="I9" s="43">
        <v>497000</v>
      </c>
      <c r="J9" s="43">
        <v>17198198</v>
      </c>
      <c r="K9" s="95"/>
      <c r="L9" s="95"/>
      <c r="M9" s="95"/>
      <c r="N9" s="95"/>
      <c r="O9" s="95"/>
    </row>
    <row r="10" spans="1:15" s="68" customFormat="1" ht="15" customHeight="1">
      <c r="A10" s="50">
        <v>5</v>
      </c>
      <c r="B10" s="123" t="s">
        <v>121</v>
      </c>
      <c r="C10" s="124">
        <v>62502298</v>
      </c>
      <c r="D10" s="43">
        <v>23017046</v>
      </c>
      <c r="E10" s="43">
        <v>10754254</v>
      </c>
      <c r="F10" s="43">
        <v>5598</v>
      </c>
      <c r="G10" s="43">
        <v>4406</v>
      </c>
      <c r="H10" s="43">
        <f>213771+1</f>
        <v>213772</v>
      </c>
      <c r="I10" s="43">
        <v>0</v>
      </c>
      <c r="J10" s="43">
        <v>28507222</v>
      </c>
      <c r="K10" s="95"/>
      <c r="L10" s="95"/>
      <c r="M10" s="95"/>
      <c r="N10" s="95"/>
      <c r="O10" s="95"/>
    </row>
    <row r="11" spans="1:15" s="68" customFormat="1" ht="15" customHeight="1">
      <c r="A11" s="50">
        <v>6</v>
      </c>
      <c r="B11" s="123" t="s">
        <v>122</v>
      </c>
      <c r="C11" s="43">
        <v>364791</v>
      </c>
      <c r="D11" s="43">
        <v>307601</v>
      </c>
      <c r="E11" s="43">
        <v>0</v>
      </c>
      <c r="F11" s="43">
        <v>0</v>
      </c>
      <c r="G11" s="43">
        <v>0</v>
      </c>
      <c r="H11" s="43">
        <f>3713+1</f>
        <v>3714</v>
      </c>
      <c r="I11" s="43">
        <v>0</v>
      </c>
      <c r="J11" s="43">
        <v>53476</v>
      </c>
      <c r="K11" s="95"/>
      <c r="L11" s="95"/>
      <c r="M11" s="95"/>
      <c r="N11" s="95"/>
      <c r="O11" s="95"/>
    </row>
    <row r="12" spans="1:15" s="68" customFormat="1" ht="15" customHeight="1">
      <c r="A12" s="50">
        <v>7</v>
      </c>
      <c r="B12" s="123" t="s">
        <v>123</v>
      </c>
      <c r="C12" s="43">
        <v>13676580</v>
      </c>
      <c r="D12" s="43">
        <v>2248615</v>
      </c>
      <c r="E12" s="43">
        <v>73481</v>
      </c>
      <c r="F12" s="43">
        <v>72547</v>
      </c>
      <c r="G12" s="43">
        <v>492</v>
      </c>
      <c r="H12" s="43">
        <v>694832</v>
      </c>
      <c r="I12" s="43">
        <v>0</v>
      </c>
      <c r="J12" s="43">
        <f>10586614+1</f>
        <v>10586615</v>
      </c>
      <c r="K12" s="95"/>
      <c r="L12" s="95"/>
      <c r="M12" s="95"/>
      <c r="N12" s="95"/>
      <c r="O12" s="95"/>
    </row>
    <row r="13" spans="1:15" s="68" customFormat="1" ht="15" customHeight="1">
      <c r="A13" s="50">
        <v>8</v>
      </c>
      <c r="B13" s="123" t="s">
        <v>124</v>
      </c>
      <c r="C13" s="43">
        <v>1650684</v>
      </c>
      <c r="D13" s="43">
        <v>37378</v>
      </c>
      <c r="E13" s="43">
        <v>0</v>
      </c>
      <c r="F13" s="43">
        <v>0</v>
      </c>
      <c r="G13" s="43">
        <v>1300545</v>
      </c>
      <c r="H13" s="43">
        <f>479+1</f>
        <v>480</v>
      </c>
      <c r="I13" s="43">
        <v>0</v>
      </c>
      <c r="J13" s="43">
        <v>312281</v>
      </c>
      <c r="K13" s="95"/>
      <c r="L13" s="95"/>
      <c r="M13" s="95"/>
      <c r="N13" s="95"/>
      <c r="O13" s="95"/>
    </row>
    <row r="14" spans="1:15" s="68" customFormat="1" ht="15" customHeight="1">
      <c r="A14" s="50">
        <v>9</v>
      </c>
      <c r="B14" s="123" t="s">
        <v>125</v>
      </c>
      <c r="C14" s="43">
        <v>1073373</v>
      </c>
      <c r="D14" s="43">
        <v>28061</v>
      </c>
      <c r="E14" s="43">
        <v>0</v>
      </c>
      <c r="F14" s="43">
        <v>351864</v>
      </c>
      <c r="G14" s="43">
        <v>0</v>
      </c>
      <c r="H14" s="43">
        <v>2145</v>
      </c>
      <c r="I14" s="43">
        <v>0</v>
      </c>
      <c r="J14" s="43">
        <v>691303</v>
      </c>
      <c r="K14" s="95"/>
      <c r="L14" s="95"/>
      <c r="M14" s="95"/>
      <c r="N14" s="95"/>
      <c r="O14" s="95"/>
    </row>
    <row r="15" spans="1:15" s="68" customFormat="1" ht="15" customHeight="1">
      <c r="A15" s="50">
        <v>10</v>
      </c>
      <c r="B15" s="123" t="s">
        <v>126</v>
      </c>
      <c r="C15" s="43">
        <v>31898</v>
      </c>
      <c r="D15" s="47">
        <v>7213</v>
      </c>
      <c r="E15" s="43">
        <v>0</v>
      </c>
      <c r="F15" s="43">
        <v>88</v>
      </c>
      <c r="G15" s="43">
        <v>0</v>
      </c>
      <c r="H15" s="43">
        <v>1018</v>
      </c>
      <c r="I15" s="43">
        <v>0</v>
      </c>
      <c r="J15" s="43">
        <v>23579</v>
      </c>
      <c r="K15" s="95"/>
      <c r="L15" s="95"/>
      <c r="M15" s="95"/>
      <c r="N15" s="95"/>
      <c r="O15" s="95"/>
    </row>
    <row r="16" spans="1:15" s="68" customFormat="1" ht="15" hidden="1" customHeight="1">
      <c r="A16" s="125">
        <v>11</v>
      </c>
      <c r="B16" s="126" t="s">
        <v>127</v>
      </c>
      <c r="C16" s="43"/>
      <c r="D16" s="43"/>
      <c r="E16" s="43"/>
      <c r="F16" s="43">
        <v>0</v>
      </c>
      <c r="G16" s="43"/>
      <c r="H16" s="43">
        <v>0</v>
      </c>
      <c r="I16" s="43"/>
      <c r="J16" s="43">
        <v>0</v>
      </c>
      <c r="K16" s="95"/>
      <c r="L16" s="95"/>
      <c r="M16" s="95"/>
      <c r="N16" s="95"/>
      <c r="O16" s="95"/>
    </row>
    <row r="17" spans="1:15" s="68" customFormat="1" ht="15" customHeight="1">
      <c r="A17" s="50">
        <v>11</v>
      </c>
      <c r="B17" s="123" t="s">
        <v>128</v>
      </c>
      <c r="C17" s="45">
        <v>868920</v>
      </c>
      <c r="D17" s="43">
        <v>2638</v>
      </c>
      <c r="E17" s="43">
        <v>0</v>
      </c>
      <c r="F17" s="43">
        <v>182272</v>
      </c>
      <c r="G17" s="43">
        <v>0</v>
      </c>
      <c r="H17" s="43">
        <f>5989-1</f>
        <v>5988</v>
      </c>
      <c r="I17" s="43">
        <v>0</v>
      </c>
      <c r="J17" s="43">
        <f>678021+1</f>
        <v>678022</v>
      </c>
      <c r="K17" s="95"/>
      <c r="L17" s="95"/>
      <c r="M17" s="95"/>
      <c r="N17" s="95"/>
      <c r="O17" s="95"/>
    </row>
    <row r="18" spans="1:15" s="68" customFormat="1" ht="15" customHeight="1" thickBot="1">
      <c r="A18" s="127">
        <v>12</v>
      </c>
      <c r="B18" s="128" t="s">
        <v>129</v>
      </c>
      <c r="C18" s="53">
        <v>1939141</v>
      </c>
      <c r="D18" s="52">
        <v>1882</v>
      </c>
      <c r="E18" s="52">
        <v>0</v>
      </c>
      <c r="F18" s="52">
        <v>0</v>
      </c>
      <c r="G18" s="52">
        <v>0</v>
      </c>
      <c r="H18" s="52">
        <v>99790</v>
      </c>
      <c r="I18" s="52">
        <v>1597000</v>
      </c>
      <c r="J18" s="52">
        <v>240469</v>
      </c>
      <c r="K18" s="95"/>
      <c r="L18" s="95"/>
      <c r="M18" s="95"/>
      <c r="N18" s="95"/>
      <c r="O18" s="95"/>
    </row>
    <row r="19" spans="1:15" s="68" customFormat="1" ht="15" customHeight="1">
      <c r="A19" s="55" t="s">
        <v>104</v>
      </c>
      <c r="B19" s="95"/>
      <c r="C19" s="95"/>
      <c r="D19" s="95"/>
      <c r="E19" s="95"/>
      <c r="F19" s="95"/>
      <c r="G19" s="95"/>
      <c r="H19" s="95"/>
      <c r="I19" s="95"/>
      <c r="J19" s="96"/>
      <c r="K19" s="95"/>
      <c r="L19" s="95"/>
      <c r="M19" s="95"/>
      <c r="N19" s="95"/>
      <c r="O19" s="95"/>
    </row>
    <row r="20" spans="1:15">
      <c r="A20" s="129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</row>
    <row r="21" spans="1:15" s="68" customFormat="1" ht="10.5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</row>
    <row r="22" spans="1:15" s="130" customFormat="1" ht="12"/>
    <row r="23" spans="1:15" s="130" customFormat="1" ht="12"/>
    <row r="24" spans="1:15" s="130" customFormat="1" ht="12"/>
    <row r="25" spans="1:15" s="130" customFormat="1" ht="12"/>
    <row r="26" spans="1:15" s="130" customFormat="1" ht="12"/>
    <row r="27" spans="1:15" s="130" customFormat="1" ht="12"/>
    <row r="28" spans="1:15" s="130" customFormat="1" ht="12"/>
    <row r="29" spans="1:15" s="130" customFormat="1" ht="12"/>
    <row r="30" spans="1:15" s="130" customFormat="1" ht="12"/>
    <row r="31" spans="1:15" s="130" customFormat="1" ht="12"/>
    <row r="32" spans="1:15" s="130" customFormat="1" ht="12"/>
    <row r="33" s="130" customFormat="1" ht="12"/>
    <row r="34" s="130" customFormat="1" ht="12"/>
  </sheetData>
  <mergeCells count="7">
    <mergeCell ref="D2:J2"/>
    <mergeCell ref="A3:B3"/>
    <mergeCell ref="D3:D4"/>
    <mergeCell ref="E3:E4"/>
    <mergeCell ref="H3:H4"/>
    <mergeCell ref="I3:I4"/>
    <mergeCell ref="J3:J4"/>
  </mergeCells>
  <phoneticPr fontId="1"/>
  <printOptions horizontalCentered="1"/>
  <pageMargins left="0.47244094488188981" right="0.47244094488188981" top="0.70866141732283472" bottom="0" header="0" footer="0"/>
  <pageSetup paperSize="9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FCBC5-DD3D-4480-80AA-7F857712EAF4}">
  <dimension ref="A1:I25"/>
  <sheetViews>
    <sheetView showGridLines="0" zoomScaleNormal="100" workbookViewId="0"/>
  </sheetViews>
  <sheetFormatPr defaultColWidth="10.25" defaultRowHeight="19.5"/>
  <cols>
    <col min="1" max="1" width="8.25" style="133" customWidth="1"/>
    <col min="2" max="2" width="8.625" style="133" customWidth="1"/>
    <col min="3" max="3" width="11.25" style="133" customWidth="1"/>
    <col min="4" max="4" width="8.125" style="133" customWidth="1"/>
    <col min="5" max="7" width="11.25" style="133" customWidth="1"/>
    <col min="8" max="8" width="7.75" style="133" customWidth="1"/>
    <col min="9" max="9" width="9.25" style="133" customWidth="1"/>
    <col min="10" max="16384" width="10.25" style="133"/>
  </cols>
  <sheetData>
    <row r="1" spans="1:9" ht="15" customHeight="1" thickBot="1">
      <c r="A1" s="131" t="s">
        <v>130</v>
      </c>
      <c r="B1" s="132"/>
      <c r="I1" s="134" t="s">
        <v>16</v>
      </c>
    </row>
    <row r="2" spans="1:9" s="140" customFormat="1" ht="23.25" thickBot="1">
      <c r="A2" s="135" t="s">
        <v>17</v>
      </c>
      <c r="B2" s="135" t="s">
        <v>18</v>
      </c>
      <c r="C2" s="136" t="s">
        <v>131</v>
      </c>
      <c r="D2" s="137" t="s">
        <v>57</v>
      </c>
      <c r="E2" s="137" t="s">
        <v>22</v>
      </c>
      <c r="F2" s="137" t="s">
        <v>23</v>
      </c>
      <c r="G2" s="138" t="s">
        <v>24</v>
      </c>
      <c r="H2" s="139" t="s">
        <v>132</v>
      </c>
      <c r="I2" s="137" t="s">
        <v>133</v>
      </c>
    </row>
    <row r="3" spans="1:9" s="140" customFormat="1" ht="11.25">
      <c r="A3" s="141" t="s">
        <v>27</v>
      </c>
      <c r="B3" s="142"/>
      <c r="C3" s="143">
        <f>C4+C5+C6+C7+C10+C13+C16+C17</f>
        <v>125191857</v>
      </c>
      <c r="D3" s="143">
        <f t="shared" ref="D3:I3" si="0">D4+D5+D6+D7+D10+D13+D16+D17</f>
        <v>47510</v>
      </c>
      <c r="E3" s="144">
        <f t="shared" si="0"/>
        <v>125239367</v>
      </c>
      <c r="F3" s="143">
        <f t="shared" si="0"/>
        <v>123957067</v>
      </c>
      <c r="G3" s="143">
        <f t="shared" si="0"/>
        <v>120861461</v>
      </c>
      <c r="H3" s="143">
        <f t="shared" si="0"/>
        <v>444243</v>
      </c>
      <c r="I3" s="143">
        <f t="shared" si="0"/>
        <v>2651362</v>
      </c>
    </row>
    <row r="4" spans="1:9" s="140" customFormat="1" ht="22.5">
      <c r="A4" s="145" t="s">
        <v>134</v>
      </c>
      <c r="B4" s="145" t="s">
        <v>135</v>
      </c>
      <c r="C4" s="146">
        <v>31413981</v>
      </c>
      <c r="D4" s="146">
        <v>0</v>
      </c>
      <c r="E4" s="147">
        <f>C4+D4</f>
        <v>31413981</v>
      </c>
      <c r="F4" s="146">
        <v>35119136</v>
      </c>
      <c r="G4" s="148">
        <v>32145083</v>
      </c>
      <c r="H4" s="149">
        <v>433009</v>
      </c>
      <c r="I4" s="146">
        <v>2541044</v>
      </c>
    </row>
    <row r="5" spans="1:9" s="140" customFormat="1" ht="11.25">
      <c r="A5" s="150" t="s">
        <v>29</v>
      </c>
      <c r="B5" s="151" t="s">
        <v>136</v>
      </c>
      <c r="C5" s="152">
        <v>1</v>
      </c>
      <c r="D5" s="152">
        <v>0</v>
      </c>
      <c r="E5" s="153">
        <f>C5+D5</f>
        <v>1</v>
      </c>
      <c r="F5" s="152">
        <v>0</v>
      </c>
      <c r="G5" s="154">
        <v>0</v>
      </c>
      <c r="H5" s="155">
        <v>0</v>
      </c>
      <c r="I5" s="152">
        <v>0</v>
      </c>
    </row>
    <row r="6" spans="1:9" s="140" customFormat="1" ht="11.25">
      <c r="A6" s="150" t="s">
        <v>33</v>
      </c>
      <c r="B6" s="156" t="s">
        <v>137</v>
      </c>
      <c r="C6" s="152">
        <v>680</v>
      </c>
      <c r="D6" s="152">
        <v>0</v>
      </c>
      <c r="E6" s="153">
        <f>C6+D6</f>
        <v>680</v>
      </c>
      <c r="F6" s="152">
        <v>188493</v>
      </c>
      <c r="G6" s="152">
        <v>188493</v>
      </c>
      <c r="H6" s="152">
        <v>0</v>
      </c>
      <c r="I6" s="152">
        <v>0</v>
      </c>
    </row>
    <row r="7" spans="1:9" s="140" customFormat="1" ht="11.25">
      <c r="A7" s="150" t="s">
        <v>37</v>
      </c>
      <c r="B7" s="151"/>
      <c r="C7" s="152">
        <f>C8+C9</f>
        <v>81263888</v>
      </c>
      <c r="D7" s="152">
        <f t="shared" ref="D7:I7" si="1">D8+D9</f>
        <v>0</v>
      </c>
      <c r="E7" s="153">
        <f>E8+E9</f>
        <v>81263888</v>
      </c>
      <c r="F7" s="152">
        <f t="shared" si="1"/>
        <v>77252428</v>
      </c>
      <c r="G7" s="152">
        <f t="shared" si="1"/>
        <v>77252428</v>
      </c>
      <c r="H7" s="152">
        <f t="shared" si="1"/>
        <v>0</v>
      </c>
      <c r="I7" s="152">
        <f t="shared" si="1"/>
        <v>0</v>
      </c>
    </row>
    <row r="8" spans="1:9" s="140" customFormat="1" ht="11.25">
      <c r="A8" s="157"/>
      <c r="B8" s="151" t="s">
        <v>138</v>
      </c>
      <c r="C8" s="152">
        <v>81263887</v>
      </c>
      <c r="D8" s="152">
        <v>0</v>
      </c>
      <c r="E8" s="158">
        <f>C8+D8</f>
        <v>81263887</v>
      </c>
      <c r="F8" s="152">
        <v>77252428</v>
      </c>
      <c r="G8" s="152">
        <f>F8</f>
        <v>77252428</v>
      </c>
      <c r="H8" s="159">
        <v>0</v>
      </c>
      <c r="I8" s="152">
        <v>0</v>
      </c>
    </row>
    <row r="9" spans="1:9" s="140" customFormat="1" ht="22.5">
      <c r="A9" s="157"/>
      <c r="B9" s="151" t="s">
        <v>139</v>
      </c>
      <c r="C9" s="152">
        <v>1</v>
      </c>
      <c r="D9" s="152">
        <v>0</v>
      </c>
      <c r="E9" s="153">
        <f>C9+D9</f>
        <v>1</v>
      </c>
      <c r="F9" s="152">
        <v>0</v>
      </c>
      <c r="G9" s="154">
        <v>0</v>
      </c>
      <c r="H9" s="155">
        <v>0</v>
      </c>
      <c r="I9" s="152">
        <v>0</v>
      </c>
    </row>
    <row r="10" spans="1:9" s="140" customFormat="1" ht="11.25">
      <c r="A10" s="150" t="s">
        <v>40</v>
      </c>
      <c r="B10" s="151"/>
      <c r="C10" s="152">
        <f>C11+C12</f>
        <v>1293</v>
      </c>
      <c r="D10" s="152">
        <f t="shared" ref="D10:H10" si="2">D11+D12</f>
        <v>0</v>
      </c>
      <c r="E10" s="152">
        <f t="shared" si="2"/>
        <v>1293</v>
      </c>
      <c r="F10" s="152">
        <f t="shared" si="2"/>
        <v>4526</v>
      </c>
      <c r="G10" s="152">
        <f t="shared" si="2"/>
        <v>4526</v>
      </c>
      <c r="H10" s="152">
        <f t="shared" si="2"/>
        <v>0</v>
      </c>
      <c r="I10" s="152">
        <f>I11+I12</f>
        <v>0</v>
      </c>
    </row>
    <row r="11" spans="1:9" s="140" customFormat="1" ht="22.5">
      <c r="A11" s="150"/>
      <c r="B11" s="151" t="s">
        <v>140</v>
      </c>
      <c r="C11" s="152">
        <v>1293</v>
      </c>
      <c r="D11" s="152">
        <v>0</v>
      </c>
      <c r="E11" s="153">
        <f>C11+D11</f>
        <v>1293</v>
      </c>
      <c r="F11" s="152">
        <v>4526</v>
      </c>
      <c r="G11" s="154">
        <f>F11</f>
        <v>4526</v>
      </c>
      <c r="H11" s="155">
        <v>0</v>
      </c>
      <c r="I11" s="152">
        <v>0</v>
      </c>
    </row>
    <row r="12" spans="1:9" s="140" customFormat="1" ht="22.5">
      <c r="A12" s="150"/>
      <c r="B12" s="151" t="s">
        <v>141</v>
      </c>
      <c r="C12" s="152">
        <v>0</v>
      </c>
      <c r="D12" s="152">
        <v>0</v>
      </c>
      <c r="E12" s="158">
        <f>C12+D12</f>
        <v>0</v>
      </c>
      <c r="F12" s="152">
        <v>0</v>
      </c>
      <c r="G12" s="154">
        <v>0</v>
      </c>
      <c r="H12" s="155">
        <v>0</v>
      </c>
      <c r="I12" s="152">
        <v>0</v>
      </c>
    </row>
    <row r="13" spans="1:9" s="140" customFormat="1" ht="11.25">
      <c r="A13" s="150" t="s">
        <v>43</v>
      </c>
      <c r="B13" s="151"/>
      <c r="C13" s="152">
        <f>C14+C15</f>
        <v>12161892</v>
      </c>
      <c r="D13" s="152">
        <f t="shared" ref="D13:I13" si="3">D14+D15</f>
        <v>0</v>
      </c>
      <c r="E13" s="152">
        <f t="shared" si="3"/>
        <v>12161892</v>
      </c>
      <c r="F13" s="152">
        <f t="shared" si="3"/>
        <v>10931881</v>
      </c>
      <c r="G13" s="152">
        <f t="shared" si="3"/>
        <v>10931881</v>
      </c>
      <c r="H13" s="152">
        <f t="shared" si="3"/>
        <v>0</v>
      </c>
      <c r="I13" s="152">
        <f t="shared" si="3"/>
        <v>0</v>
      </c>
    </row>
    <row r="14" spans="1:9" s="140" customFormat="1" ht="11.25">
      <c r="A14" s="157"/>
      <c r="B14" s="151" t="s">
        <v>43</v>
      </c>
      <c r="C14" s="152">
        <v>12061892</v>
      </c>
      <c r="D14" s="152">
        <v>0</v>
      </c>
      <c r="E14" s="153">
        <f>C14+D14</f>
        <v>12061892</v>
      </c>
      <c r="F14" s="152">
        <v>10831881</v>
      </c>
      <c r="G14" s="154">
        <f>F14</f>
        <v>10831881</v>
      </c>
      <c r="H14" s="155"/>
      <c r="I14" s="152"/>
    </row>
    <row r="15" spans="1:9" s="140" customFormat="1" ht="11.25">
      <c r="A15" s="160"/>
      <c r="B15" s="151" t="s">
        <v>142</v>
      </c>
      <c r="C15" s="152">
        <v>100000</v>
      </c>
      <c r="D15" s="152">
        <v>0</v>
      </c>
      <c r="E15" s="153">
        <f>C15+D15</f>
        <v>100000</v>
      </c>
      <c r="F15" s="152">
        <v>100000</v>
      </c>
      <c r="G15" s="152">
        <f>F15</f>
        <v>100000</v>
      </c>
      <c r="H15" s="152">
        <v>0</v>
      </c>
      <c r="I15" s="152">
        <v>0</v>
      </c>
    </row>
    <row r="16" spans="1:9" s="140" customFormat="1" ht="11.25">
      <c r="A16" s="150" t="s">
        <v>143</v>
      </c>
      <c r="B16" s="151" t="s">
        <v>143</v>
      </c>
      <c r="C16" s="152">
        <v>1</v>
      </c>
      <c r="D16" s="152">
        <v>47510</v>
      </c>
      <c r="E16" s="153">
        <f>C16+D16</f>
        <v>47511</v>
      </c>
      <c r="F16" s="152">
        <v>47511</v>
      </c>
      <c r="G16" s="154">
        <f>F16</f>
        <v>47511</v>
      </c>
      <c r="H16" s="155">
        <v>0</v>
      </c>
      <c r="I16" s="152">
        <v>0</v>
      </c>
    </row>
    <row r="17" spans="1:9" s="140" customFormat="1" ht="11.25">
      <c r="A17" s="150" t="s">
        <v>45</v>
      </c>
      <c r="B17" s="156"/>
      <c r="C17" s="152">
        <f>C18+C19</f>
        <v>350121</v>
      </c>
      <c r="D17" s="152">
        <f t="shared" ref="D17:I17" si="4">D18+D19</f>
        <v>0</v>
      </c>
      <c r="E17" s="152">
        <f t="shared" si="4"/>
        <v>350121</v>
      </c>
      <c r="F17" s="152">
        <f t="shared" si="4"/>
        <v>413092</v>
      </c>
      <c r="G17" s="152">
        <f t="shared" si="4"/>
        <v>291539</v>
      </c>
      <c r="H17" s="152">
        <f t="shared" si="4"/>
        <v>11234</v>
      </c>
      <c r="I17" s="152">
        <f t="shared" si="4"/>
        <v>110318</v>
      </c>
    </row>
    <row r="18" spans="1:9" s="140" customFormat="1" ht="33.75">
      <c r="A18" s="161"/>
      <c r="B18" s="151" t="s">
        <v>144</v>
      </c>
      <c r="C18" s="152">
        <v>113100</v>
      </c>
      <c r="D18" s="152">
        <v>0</v>
      </c>
      <c r="E18" s="162">
        <f>C18+D18</f>
        <v>113100</v>
      </c>
      <c r="F18" s="152">
        <v>97534</v>
      </c>
      <c r="G18" s="154">
        <f>F18</f>
        <v>97534</v>
      </c>
      <c r="H18" s="155">
        <v>0</v>
      </c>
      <c r="I18" s="152">
        <v>0</v>
      </c>
    </row>
    <row r="19" spans="1:9" s="140" customFormat="1" ht="12" thickBot="1">
      <c r="A19" s="163"/>
      <c r="B19" s="164" t="s">
        <v>48</v>
      </c>
      <c r="C19" s="165">
        <v>237021</v>
      </c>
      <c r="D19" s="165">
        <v>0</v>
      </c>
      <c r="E19" s="166">
        <f>C19+D19</f>
        <v>237021</v>
      </c>
      <c r="F19" s="165">
        <v>315558</v>
      </c>
      <c r="G19" s="167">
        <v>194005</v>
      </c>
      <c r="H19" s="168">
        <v>11234</v>
      </c>
      <c r="I19" s="165">
        <v>110318</v>
      </c>
    </row>
    <row r="20" spans="1:9" s="140" customFormat="1" ht="15" customHeight="1">
      <c r="A20" s="169" t="s">
        <v>104</v>
      </c>
      <c r="B20" s="170"/>
      <c r="C20" s="170"/>
      <c r="D20" s="170"/>
      <c r="E20" s="170"/>
      <c r="F20" s="170"/>
      <c r="G20" s="170"/>
      <c r="H20" s="170"/>
      <c r="I20" s="171"/>
    </row>
    <row r="21" spans="1:9">
      <c r="A21" s="172"/>
      <c r="B21" s="172"/>
      <c r="C21" s="172"/>
      <c r="D21" s="172"/>
      <c r="E21" s="172"/>
      <c r="F21" s="172"/>
      <c r="G21" s="172"/>
      <c r="H21" s="172"/>
      <c r="I21" s="172"/>
    </row>
    <row r="22" spans="1:9">
      <c r="A22" s="172"/>
      <c r="B22" s="172"/>
      <c r="C22" s="172"/>
      <c r="D22" s="172"/>
      <c r="H22" s="172"/>
      <c r="I22" s="172"/>
    </row>
    <row r="23" spans="1:9">
      <c r="A23" s="172"/>
      <c r="B23" s="172"/>
      <c r="C23" s="172"/>
      <c r="D23" s="172"/>
      <c r="E23" s="172"/>
      <c r="F23" s="172"/>
      <c r="G23" s="172"/>
      <c r="H23" s="172"/>
      <c r="I23" s="172"/>
    </row>
    <row r="24" spans="1:9">
      <c r="A24" s="172"/>
      <c r="B24" s="172"/>
      <c r="C24" s="172"/>
      <c r="D24" s="172"/>
      <c r="E24" s="172"/>
      <c r="F24" s="172"/>
      <c r="G24" s="172"/>
      <c r="H24" s="172"/>
      <c r="I24" s="172"/>
    </row>
    <row r="25" spans="1:9">
      <c r="A25" s="172"/>
      <c r="B25" s="172"/>
      <c r="C25" s="172"/>
      <c r="D25" s="172"/>
      <c r="E25" s="172"/>
      <c r="F25" s="172"/>
      <c r="G25" s="172"/>
      <c r="H25" s="172"/>
      <c r="I25" s="172"/>
    </row>
  </sheetData>
  <mergeCells count="1">
    <mergeCell ref="A3:B3"/>
  </mergeCells>
  <phoneticPr fontId="1"/>
  <printOptions horizontalCentered="1"/>
  <pageMargins left="0.47244094488188981" right="0.47244094488188981" top="0" bottom="0" header="0.31496062992125984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9CF92-50D9-4CE6-87D1-0834735EA71C}">
  <sheetPr>
    <pageSetUpPr autoPageBreaks="0"/>
  </sheetPr>
  <dimension ref="A1:H24"/>
  <sheetViews>
    <sheetView showGridLines="0" showOutlineSymbols="0" zoomScaleNormal="100" zoomScaleSheetLayoutView="145" workbookViewId="0"/>
  </sheetViews>
  <sheetFormatPr defaultColWidth="10.625" defaultRowHeight="14.25"/>
  <cols>
    <col min="1" max="1" width="10" style="59" customWidth="1"/>
    <col min="2" max="3" width="11.625" style="59" customWidth="1"/>
    <col min="4" max="5" width="10" style="59" customWidth="1"/>
    <col min="6" max="6" width="11.25" style="59" customWidth="1"/>
    <col min="7" max="7" width="11.125" style="59" customWidth="1"/>
    <col min="8" max="8" width="10" style="59" customWidth="1"/>
    <col min="9" max="9" width="11.625" style="59" customWidth="1"/>
    <col min="10" max="10" width="1.625" style="59" customWidth="1"/>
    <col min="11" max="16384" width="10.625" style="59"/>
  </cols>
  <sheetData>
    <row r="1" spans="1:8" ht="15" customHeight="1" thickBot="1">
      <c r="A1" s="173" t="s">
        <v>145</v>
      </c>
      <c r="H1" s="27" t="s">
        <v>16</v>
      </c>
    </row>
    <row r="2" spans="1:8" s="31" customFormat="1" ht="11.25">
      <c r="A2" s="174" t="s">
        <v>17</v>
      </c>
      <c r="B2" s="175" t="s">
        <v>18</v>
      </c>
      <c r="C2" s="176" t="s">
        <v>56</v>
      </c>
      <c r="D2" s="176" t="s">
        <v>57</v>
      </c>
      <c r="E2" s="177" t="s">
        <v>146</v>
      </c>
      <c r="F2" s="178" t="s">
        <v>22</v>
      </c>
      <c r="G2" s="179" t="s">
        <v>61</v>
      </c>
      <c r="H2" s="180" t="s">
        <v>147</v>
      </c>
    </row>
    <row r="3" spans="1:8" s="31" customFormat="1" ht="12" thickBot="1">
      <c r="A3" s="181"/>
      <c r="B3" s="182"/>
      <c r="C3" s="183"/>
      <c r="D3" s="183"/>
      <c r="E3" s="184" t="s">
        <v>148</v>
      </c>
      <c r="F3" s="185"/>
      <c r="G3" s="186"/>
      <c r="H3" s="181"/>
    </row>
    <row r="4" spans="1:8" s="31" customFormat="1" ht="11.25">
      <c r="A4" s="187" t="s">
        <v>27</v>
      </c>
      <c r="B4" s="188"/>
      <c r="C4" s="189">
        <f>C5+C10+C11+C15+C16+C21+C22</f>
        <v>125191857</v>
      </c>
      <c r="D4" s="189">
        <f t="shared" ref="D4:H4" si="0">D5+D10+D11+D15+D16+D21+D22</f>
        <v>47510</v>
      </c>
      <c r="E4" s="189">
        <f t="shared" si="0"/>
        <v>0</v>
      </c>
      <c r="F4" s="189">
        <f t="shared" si="0"/>
        <v>125239367</v>
      </c>
      <c r="G4" s="189">
        <f t="shared" si="0"/>
        <v>120751877</v>
      </c>
      <c r="H4" s="189">
        <f t="shared" si="0"/>
        <v>4487490</v>
      </c>
    </row>
    <row r="5" spans="1:8" s="31" customFormat="1" ht="11.25">
      <c r="A5" s="190" t="s">
        <v>149</v>
      </c>
      <c r="B5" s="190"/>
      <c r="C5" s="191">
        <f t="shared" ref="C5:H5" si="1">SUM(C6:C9)</f>
        <v>3963636</v>
      </c>
      <c r="D5" s="191">
        <f t="shared" si="1"/>
        <v>0</v>
      </c>
      <c r="E5" s="191">
        <f t="shared" si="1"/>
        <v>0</v>
      </c>
      <c r="F5" s="191">
        <f t="shared" si="1"/>
        <v>3963636</v>
      </c>
      <c r="G5" s="191">
        <f t="shared" si="1"/>
        <v>3694535</v>
      </c>
      <c r="H5" s="191">
        <f t="shared" si="1"/>
        <v>269101</v>
      </c>
    </row>
    <row r="6" spans="1:8" s="31" customFormat="1" ht="11.25">
      <c r="A6" s="192"/>
      <c r="B6" s="193" t="s">
        <v>150</v>
      </c>
      <c r="C6" s="194">
        <v>3568663</v>
      </c>
      <c r="D6" s="194">
        <v>0</v>
      </c>
      <c r="E6" s="194">
        <v>0</v>
      </c>
      <c r="F6" s="194">
        <f>C6</f>
        <v>3568663</v>
      </c>
      <c r="G6" s="195">
        <v>3347271</v>
      </c>
      <c r="H6" s="196">
        <v>221392</v>
      </c>
    </row>
    <row r="7" spans="1:8" s="31" customFormat="1" ht="11.25">
      <c r="A7" s="192"/>
      <c r="B7" s="193" t="s">
        <v>151</v>
      </c>
      <c r="C7" s="194">
        <v>362506</v>
      </c>
      <c r="D7" s="194">
        <v>0</v>
      </c>
      <c r="E7" s="194">
        <v>0</v>
      </c>
      <c r="F7" s="194">
        <f>C7</f>
        <v>362506</v>
      </c>
      <c r="G7" s="195">
        <v>318160</v>
      </c>
      <c r="H7" s="196">
        <v>44346</v>
      </c>
    </row>
    <row r="8" spans="1:8" s="31" customFormat="1" ht="11.25">
      <c r="A8" s="192"/>
      <c r="B8" s="193" t="s">
        <v>152</v>
      </c>
      <c r="C8" s="194">
        <v>311</v>
      </c>
      <c r="D8" s="194">
        <v>0</v>
      </c>
      <c r="E8" s="194">
        <v>0</v>
      </c>
      <c r="F8" s="194">
        <f>C8</f>
        <v>311</v>
      </c>
      <c r="G8" s="195">
        <v>248</v>
      </c>
      <c r="H8" s="196">
        <v>63</v>
      </c>
    </row>
    <row r="9" spans="1:8" s="31" customFormat="1" ht="11.25">
      <c r="A9" s="192"/>
      <c r="B9" s="193" t="s">
        <v>153</v>
      </c>
      <c r="C9" s="194">
        <v>32156</v>
      </c>
      <c r="D9" s="194">
        <v>0</v>
      </c>
      <c r="E9" s="194">
        <v>0</v>
      </c>
      <c r="F9" s="194">
        <f>C9</f>
        <v>32156</v>
      </c>
      <c r="G9" s="195">
        <v>28856</v>
      </c>
      <c r="H9" s="196">
        <v>3300</v>
      </c>
    </row>
    <row r="10" spans="1:8" s="31" customFormat="1" ht="11.25">
      <c r="A10" s="193" t="s">
        <v>154</v>
      </c>
      <c r="B10" s="193" t="s">
        <v>154</v>
      </c>
      <c r="C10" s="194">
        <v>80933430</v>
      </c>
      <c r="D10" s="194">
        <v>0</v>
      </c>
      <c r="E10" s="194">
        <v>0</v>
      </c>
      <c r="F10" s="194">
        <f>C10</f>
        <v>80933430</v>
      </c>
      <c r="G10" s="195">
        <v>76896392</v>
      </c>
      <c r="H10" s="196">
        <v>4037038</v>
      </c>
    </row>
    <row r="11" spans="1:8" s="31" customFormat="1" ht="22.5">
      <c r="A11" s="197" t="s">
        <v>155</v>
      </c>
      <c r="B11" s="197"/>
      <c r="C11" s="194">
        <f t="shared" ref="C11:H11" si="2">SUM(C12:C14)</f>
        <v>39186119</v>
      </c>
      <c r="D11" s="194">
        <f t="shared" si="2"/>
        <v>0</v>
      </c>
      <c r="E11" s="194">
        <f t="shared" si="2"/>
        <v>0</v>
      </c>
      <c r="F11" s="194">
        <f t="shared" si="2"/>
        <v>39186119</v>
      </c>
      <c r="G11" s="194">
        <f t="shared" si="2"/>
        <v>39186118</v>
      </c>
      <c r="H11" s="194">
        <f t="shared" si="2"/>
        <v>1</v>
      </c>
    </row>
    <row r="12" spans="1:8" s="31" customFormat="1" ht="22.5">
      <c r="A12" s="198"/>
      <c r="B12" s="199" t="s">
        <v>156</v>
      </c>
      <c r="C12" s="194">
        <v>26409604</v>
      </c>
      <c r="D12" s="194">
        <v>0</v>
      </c>
      <c r="E12" s="194">
        <v>0</v>
      </c>
      <c r="F12" s="194">
        <f>C12</f>
        <v>26409604</v>
      </c>
      <c r="G12" s="195">
        <v>26409604</v>
      </c>
      <c r="H12" s="196">
        <v>0</v>
      </c>
    </row>
    <row r="13" spans="1:8" s="31" customFormat="1" ht="22.5">
      <c r="A13" s="200"/>
      <c r="B13" s="199" t="s">
        <v>157</v>
      </c>
      <c r="C13" s="194">
        <v>9375713</v>
      </c>
      <c r="D13" s="194">
        <v>0</v>
      </c>
      <c r="E13" s="194">
        <v>0</v>
      </c>
      <c r="F13" s="194">
        <f t="shared" ref="F13:F14" si="3">C13</f>
        <v>9375713</v>
      </c>
      <c r="G13" s="195">
        <v>9375713</v>
      </c>
      <c r="H13" s="196">
        <v>0</v>
      </c>
    </row>
    <row r="14" spans="1:8" s="31" customFormat="1" ht="22.5">
      <c r="A14" s="200"/>
      <c r="B14" s="199" t="s">
        <v>158</v>
      </c>
      <c r="C14" s="194">
        <v>3400802</v>
      </c>
      <c r="D14" s="194">
        <v>0</v>
      </c>
      <c r="E14" s="194">
        <v>0</v>
      </c>
      <c r="F14" s="194">
        <f t="shared" si="3"/>
        <v>3400802</v>
      </c>
      <c r="G14" s="195">
        <v>3400801</v>
      </c>
      <c r="H14" s="196">
        <v>1</v>
      </c>
    </row>
    <row r="15" spans="1:8" s="31" customFormat="1" ht="11.25">
      <c r="A15" s="193" t="s">
        <v>159</v>
      </c>
      <c r="B15" s="193" t="s">
        <v>159</v>
      </c>
      <c r="C15" s="194">
        <v>788194</v>
      </c>
      <c r="D15" s="194">
        <v>0</v>
      </c>
      <c r="E15" s="194">
        <v>0</v>
      </c>
      <c r="F15" s="194">
        <f>C15</f>
        <v>788194</v>
      </c>
      <c r="G15" s="195">
        <v>677404</v>
      </c>
      <c r="H15" s="196">
        <v>110790</v>
      </c>
    </row>
    <row r="16" spans="1:8" s="31" customFormat="1" ht="11.25">
      <c r="A16" s="193" t="s">
        <v>160</v>
      </c>
      <c r="B16" s="193"/>
      <c r="C16" s="194">
        <f>SUM(C17:C20)</f>
        <v>219184</v>
      </c>
      <c r="D16" s="194">
        <f t="shared" ref="D16:H16" si="4">SUM(D17:D20)</f>
        <v>0</v>
      </c>
      <c r="E16" s="194">
        <f t="shared" si="4"/>
        <v>52915</v>
      </c>
      <c r="F16" s="194">
        <f t="shared" si="4"/>
        <v>272099</v>
      </c>
      <c r="G16" s="194">
        <f t="shared" si="4"/>
        <v>245392</v>
      </c>
      <c r="H16" s="194">
        <f t="shared" si="4"/>
        <v>26707</v>
      </c>
    </row>
    <row r="17" spans="1:8" s="31" customFormat="1" ht="22.5">
      <c r="A17" s="192"/>
      <c r="B17" s="197" t="s">
        <v>161</v>
      </c>
      <c r="C17" s="194">
        <v>29989</v>
      </c>
      <c r="D17" s="194">
        <v>0</v>
      </c>
      <c r="E17" s="194">
        <v>0</v>
      </c>
      <c r="F17" s="194">
        <f>C17</f>
        <v>29989</v>
      </c>
      <c r="G17" s="195">
        <v>25834</v>
      </c>
      <c r="H17" s="196">
        <v>4155</v>
      </c>
    </row>
    <row r="18" spans="1:8" s="31" customFormat="1" ht="22.5">
      <c r="A18" s="192"/>
      <c r="B18" s="197" t="s">
        <v>162</v>
      </c>
      <c r="C18" s="194">
        <v>189193</v>
      </c>
      <c r="D18" s="194">
        <v>0</v>
      </c>
      <c r="E18" s="194">
        <v>51540</v>
      </c>
      <c r="F18" s="194">
        <f>C18+E18</f>
        <v>240733</v>
      </c>
      <c r="G18" s="195">
        <v>218182</v>
      </c>
      <c r="H18" s="196">
        <v>22551</v>
      </c>
    </row>
    <row r="19" spans="1:8" s="31" customFormat="1" ht="11.25">
      <c r="A19" s="192"/>
      <c r="B19" s="193" t="s">
        <v>163</v>
      </c>
      <c r="C19" s="194">
        <v>1</v>
      </c>
      <c r="D19" s="194">
        <v>0</v>
      </c>
      <c r="E19" s="194">
        <v>0</v>
      </c>
      <c r="F19" s="194">
        <v>1</v>
      </c>
      <c r="G19" s="195">
        <v>0</v>
      </c>
      <c r="H19" s="196">
        <v>1</v>
      </c>
    </row>
    <row r="20" spans="1:8" s="31" customFormat="1" ht="22.5">
      <c r="A20" s="201"/>
      <c r="B20" s="197" t="s">
        <v>164</v>
      </c>
      <c r="C20" s="194">
        <v>1</v>
      </c>
      <c r="D20" s="194">
        <v>0</v>
      </c>
      <c r="E20" s="194">
        <v>1375</v>
      </c>
      <c r="F20" s="194">
        <f>C20+E20</f>
        <v>1376</v>
      </c>
      <c r="G20" s="195">
        <v>1376</v>
      </c>
      <c r="H20" s="196">
        <v>0</v>
      </c>
    </row>
    <row r="21" spans="1:8" s="31" customFormat="1" ht="11.25">
      <c r="A21" s="192" t="s">
        <v>53</v>
      </c>
      <c r="B21" s="197" t="s">
        <v>53</v>
      </c>
      <c r="C21" s="194">
        <v>100000</v>
      </c>
      <c r="D21" s="194">
        <v>0</v>
      </c>
      <c r="E21" s="194">
        <v>-56149</v>
      </c>
      <c r="F21" s="194">
        <f>C21+E21</f>
        <v>43851</v>
      </c>
      <c r="G21" s="195">
        <v>0</v>
      </c>
      <c r="H21" s="196">
        <f>F21</f>
        <v>43851</v>
      </c>
    </row>
    <row r="22" spans="1:8" s="31" customFormat="1" ht="12" thickBot="1">
      <c r="A22" s="202" t="s">
        <v>165</v>
      </c>
      <c r="B22" s="202" t="s">
        <v>165</v>
      </c>
      <c r="C22" s="203">
        <v>1294</v>
      </c>
      <c r="D22" s="203">
        <v>47510</v>
      </c>
      <c r="E22" s="203">
        <v>3234</v>
      </c>
      <c r="F22" s="203">
        <f>C22+D22+E22</f>
        <v>52038</v>
      </c>
      <c r="G22" s="204">
        <v>52036</v>
      </c>
      <c r="H22" s="205">
        <v>2</v>
      </c>
    </row>
    <row r="23" spans="1:8" s="31" customFormat="1" ht="15" customHeight="1">
      <c r="A23" s="55" t="s">
        <v>104</v>
      </c>
      <c r="B23" s="200"/>
      <c r="C23" s="200"/>
      <c r="D23" s="200"/>
      <c r="E23" s="200"/>
      <c r="F23" s="200"/>
      <c r="G23" s="200"/>
      <c r="H23" s="62"/>
    </row>
    <row r="24" spans="1:8">
      <c r="A24" s="129"/>
      <c r="B24" s="129"/>
      <c r="C24" s="129"/>
      <c r="D24" s="129"/>
      <c r="E24" s="129"/>
      <c r="F24" s="129"/>
      <c r="G24" s="129"/>
      <c r="H24" s="129"/>
    </row>
  </sheetData>
  <mergeCells count="8">
    <mergeCell ref="H2:H3"/>
    <mergeCell ref="A4:B4"/>
    <mergeCell ref="A2:A3"/>
    <mergeCell ref="B2:B3"/>
    <mergeCell ref="C2:C3"/>
    <mergeCell ref="D2:D3"/>
    <mergeCell ref="F2:F3"/>
    <mergeCell ref="G2:G3"/>
  </mergeCells>
  <phoneticPr fontId="1"/>
  <printOptions horizontalCentered="1"/>
  <pageMargins left="0.47244094488188981" right="0.47244094488188981" top="0.70866141732283472" bottom="0" header="0" footer="0"/>
  <pageSetup paperSize="9" orientation="portrait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24665-E735-4708-B29C-41C8522D5780}">
  <sheetPr>
    <pageSetUpPr autoPageBreaks="0"/>
  </sheetPr>
  <dimension ref="A1:I15"/>
  <sheetViews>
    <sheetView showGridLines="0" showOutlineSymbols="0" zoomScaleNormal="100" zoomScaleSheetLayoutView="115" workbookViewId="0"/>
  </sheetViews>
  <sheetFormatPr defaultColWidth="10.625" defaultRowHeight="14.25"/>
  <cols>
    <col min="1" max="1" width="10" style="59" customWidth="1"/>
    <col min="2" max="2" width="11.625" style="59" customWidth="1"/>
    <col min="3" max="3" width="10.125" style="59" customWidth="1"/>
    <col min="4" max="4" width="8.375" style="59" customWidth="1"/>
    <col min="5" max="7" width="10.125" style="59" customWidth="1"/>
    <col min="8" max="9" width="8.375" style="59" customWidth="1"/>
    <col min="10" max="14" width="12.625" style="59" customWidth="1"/>
    <col min="15" max="16384" width="10.625" style="59"/>
  </cols>
  <sheetData>
    <row r="1" spans="1:9" ht="15" customHeight="1" thickBot="1">
      <c r="A1" s="61" t="s">
        <v>166</v>
      </c>
      <c r="I1" s="27" t="s">
        <v>16</v>
      </c>
    </row>
    <row r="2" spans="1:9" ht="15" thickBot="1">
      <c r="A2" s="28" t="s">
        <v>17</v>
      </c>
      <c r="B2" s="28" t="s">
        <v>18</v>
      </c>
      <c r="C2" s="206" t="s">
        <v>56</v>
      </c>
      <c r="D2" s="206" t="s">
        <v>57</v>
      </c>
      <c r="E2" s="206" t="s">
        <v>22</v>
      </c>
      <c r="F2" s="206" t="s">
        <v>23</v>
      </c>
      <c r="G2" s="206" t="s">
        <v>24</v>
      </c>
      <c r="H2" s="207" t="s">
        <v>167</v>
      </c>
      <c r="I2" s="206" t="s">
        <v>133</v>
      </c>
    </row>
    <row r="3" spans="1:9">
      <c r="A3" s="187" t="s">
        <v>27</v>
      </c>
      <c r="B3" s="188"/>
      <c r="C3" s="189">
        <f>C4+C5+C6+C7+C8</f>
        <v>21840643</v>
      </c>
      <c r="D3" s="189">
        <f t="shared" ref="D3:I3" si="0">D4+D5+D6+D7+D8</f>
        <v>932555</v>
      </c>
      <c r="E3" s="208">
        <f t="shared" si="0"/>
        <v>22773198</v>
      </c>
      <c r="F3" s="189">
        <f t="shared" si="0"/>
        <v>22853026</v>
      </c>
      <c r="G3" s="189">
        <f t="shared" si="0"/>
        <v>22779400</v>
      </c>
      <c r="H3" s="189">
        <f t="shared" si="0"/>
        <v>14819</v>
      </c>
      <c r="I3" s="189">
        <f t="shared" si="0"/>
        <v>58807</v>
      </c>
    </row>
    <row r="4" spans="1:9" ht="22.5">
      <c r="A4" s="209" t="s">
        <v>168</v>
      </c>
      <c r="B4" s="209" t="s">
        <v>169</v>
      </c>
      <c r="C4" s="210">
        <v>18624391</v>
      </c>
      <c r="D4" s="191">
        <v>0</v>
      </c>
      <c r="E4" s="211">
        <f>C4+D4</f>
        <v>18624391</v>
      </c>
      <c r="F4" s="191">
        <v>18910066</v>
      </c>
      <c r="G4" s="191">
        <v>18836463</v>
      </c>
      <c r="H4" s="191">
        <v>14819</v>
      </c>
      <c r="I4" s="191">
        <f>F4-G4-H4</f>
        <v>58784</v>
      </c>
    </row>
    <row r="5" spans="1:9">
      <c r="A5" s="212" t="s">
        <v>170</v>
      </c>
      <c r="B5" s="212" t="s">
        <v>137</v>
      </c>
      <c r="C5" s="213">
        <v>1</v>
      </c>
      <c r="D5" s="214">
        <v>0</v>
      </c>
      <c r="E5" s="214">
        <f>C5+D5</f>
        <v>1</v>
      </c>
      <c r="F5" s="214">
        <v>2566</v>
      </c>
      <c r="G5" s="214">
        <v>2566</v>
      </c>
      <c r="H5" s="214">
        <v>0</v>
      </c>
      <c r="I5" s="214">
        <f>F5-G5-H5</f>
        <v>0</v>
      </c>
    </row>
    <row r="6" spans="1:9">
      <c r="A6" s="215" t="s">
        <v>171</v>
      </c>
      <c r="B6" s="215" t="s">
        <v>172</v>
      </c>
      <c r="C6" s="216">
        <v>3166445</v>
      </c>
      <c r="D6" s="194">
        <v>0</v>
      </c>
      <c r="E6" s="214">
        <f t="shared" ref="E6:E10" si="1">C6+D6</f>
        <v>3166445</v>
      </c>
      <c r="F6" s="194">
        <v>2964510</v>
      </c>
      <c r="G6" s="194">
        <v>2964510</v>
      </c>
      <c r="H6" s="194">
        <v>0</v>
      </c>
      <c r="I6" s="214">
        <f t="shared" ref="I6:I10" si="2">F6-G6-H6</f>
        <v>0</v>
      </c>
    </row>
    <row r="7" spans="1:9">
      <c r="A7" s="215" t="s">
        <v>143</v>
      </c>
      <c r="B7" s="215" t="s">
        <v>143</v>
      </c>
      <c r="C7" s="216">
        <v>2</v>
      </c>
      <c r="D7" s="194">
        <v>932555</v>
      </c>
      <c r="E7" s="214">
        <f t="shared" si="1"/>
        <v>932557</v>
      </c>
      <c r="F7" s="194">
        <v>932558</v>
      </c>
      <c r="G7" s="194">
        <v>932558</v>
      </c>
      <c r="H7" s="194">
        <v>0</v>
      </c>
      <c r="I7" s="214">
        <f t="shared" si="2"/>
        <v>0</v>
      </c>
    </row>
    <row r="8" spans="1:9">
      <c r="A8" s="215" t="s">
        <v>45</v>
      </c>
      <c r="B8" s="215"/>
      <c r="C8" s="216">
        <f>C9+C10+C11</f>
        <v>49804</v>
      </c>
      <c r="D8" s="216">
        <v>0</v>
      </c>
      <c r="E8" s="214">
        <f t="shared" si="1"/>
        <v>49804</v>
      </c>
      <c r="F8" s="216">
        <f>F9+F10+F11</f>
        <v>43326</v>
      </c>
      <c r="G8" s="216">
        <f>G9+G10+G11</f>
        <v>43303</v>
      </c>
      <c r="H8" s="216">
        <v>0</v>
      </c>
      <c r="I8" s="214">
        <f t="shared" si="2"/>
        <v>23</v>
      </c>
    </row>
    <row r="9" spans="1:9" ht="22.5">
      <c r="A9" s="200"/>
      <c r="B9" s="199" t="s">
        <v>173</v>
      </c>
      <c r="C9" s="216">
        <v>2794</v>
      </c>
      <c r="D9" s="194">
        <v>0</v>
      </c>
      <c r="E9" s="214">
        <f t="shared" si="1"/>
        <v>2794</v>
      </c>
      <c r="F9" s="194">
        <v>1834</v>
      </c>
      <c r="G9" s="194">
        <v>1834</v>
      </c>
      <c r="H9" s="194">
        <v>0</v>
      </c>
      <c r="I9" s="214">
        <f t="shared" si="2"/>
        <v>0</v>
      </c>
    </row>
    <row r="10" spans="1:9" ht="22.5">
      <c r="A10" s="200"/>
      <c r="B10" s="199" t="s">
        <v>174</v>
      </c>
      <c r="C10" s="216">
        <v>46523</v>
      </c>
      <c r="D10" s="194">
        <v>0</v>
      </c>
      <c r="E10" s="214">
        <f t="shared" si="1"/>
        <v>46523</v>
      </c>
      <c r="F10" s="194">
        <v>34463</v>
      </c>
      <c r="G10" s="194">
        <v>34440</v>
      </c>
      <c r="H10" s="194">
        <v>0</v>
      </c>
      <c r="I10" s="214">
        <f t="shared" si="2"/>
        <v>23</v>
      </c>
    </row>
    <row r="11" spans="1:9" ht="15" thickBot="1">
      <c r="A11" s="217"/>
      <c r="B11" s="218" t="s">
        <v>48</v>
      </c>
      <c r="C11" s="219">
        <v>487</v>
      </c>
      <c r="D11" s="203">
        <v>0</v>
      </c>
      <c r="E11" s="203">
        <f>C11+D11</f>
        <v>487</v>
      </c>
      <c r="F11" s="203">
        <v>7029</v>
      </c>
      <c r="G11" s="203">
        <v>7029</v>
      </c>
      <c r="H11" s="203">
        <v>0</v>
      </c>
      <c r="I11" s="203">
        <f>F11-G11-H11</f>
        <v>0</v>
      </c>
    </row>
    <row r="12" spans="1:9" s="31" customFormat="1" ht="15" customHeight="1">
      <c r="A12" s="55" t="s">
        <v>104</v>
      </c>
      <c r="B12" s="200"/>
      <c r="C12" s="200"/>
      <c r="D12" s="200"/>
      <c r="E12" s="200"/>
      <c r="F12" s="200"/>
      <c r="G12" s="200"/>
      <c r="H12" s="200"/>
      <c r="I12" s="62"/>
    </row>
    <row r="13" spans="1:9">
      <c r="A13" s="129"/>
      <c r="B13" s="129"/>
      <c r="C13" s="129"/>
      <c r="D13" s="129"/>
      <c r="E13" s="129"/>
      <c r="F13" s="129"/>
      <c r="G13" s="129"/>
      <c r="H13" s="129"/>
      <c r="I13" s="129"/>
    </row>
    <row r="14" spans="1:9">
      <c r="A14" s="129"/>
      <c r="B14" s="129"/>
      <c r="C14" s="129"/>
      <c r="D14" s="129"/>
      <c r="E14" s="129"/>
      <c r="F14" s="129"/>
      <c r="G14" s="129"/>
      <c r="H14" s="129"/>
      <c r="I14" s="129"/>
    </row>
    <row r="15" spans="1:9">
      <c r="A15" s="129"/>
      <c r="B15" s="129"/>
      <c r="C15" s="129"/>
      <c r="D15" s="129"/>
      <c r="E15" s="129"/>
      <c r="F15" s="129"/>
      <c r="G15" s="129"/>
      <c r="H15" s="129"/>
    </row>
  </sheetData>
  <mergeCells count="1">
    <mergeCell ref="A3:B3"/>
  </mergeCells>
  <phoneticPr fontId="1"/>
  <printOptions horizontalCentered="1"/>
  <pageMargins left="0.47244094488188981" right="0.47244094488188981" top="0.70866141732283472" bottom="0" header="0" footer="0"/>
  <pageSetup paperSize="9" orientation="portrait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DB52A-6585-4C04-92C0-27907A635281}">
  <sheetPr>
    <pageSetUpPr autoPageBreaks="0"/>
  </sheetPr>
  <dimension ref="A1:H12"/>
  <sheetViews>
    <sheetView showGridLines="0" showOutlineSymbols="0" zoomScaleNormal="100" zoomScaleSheetLayoutView="130" workbookViewId="0"/>
  </sheetViews>
  <sheetFormatPr defaultColWidth="10.625" defaultRowHeight="14.25"/>
  <cols>
    <col min="1" max="1" width="10" style="59" customWidth="1"/>
    <col min="2" max="3" width="11.625" style="59" customWidth="1"/>
    <col min="4" max="5" width="10" style="59" customWidth="1"/>
    <col min="6" max="6" width="11.25" style="59" customWidth="1"/>
    <col min="7" max="7" width="10.875" style="59" customWidth="1"/>
    <col min="8" max="8" width="10" style="59" customWidth="1"/>
    <col min="9" max="14" width="12.625" style="59" customWidth="1"/>
    <col min="15" max="16384" width="10.625" style="59"/>
  </cols>
  <sheetData>
    <row r="1" spans="1:8" ht="15" customHeight="1" thickBot="1">
      <c r="A1" s="61" t="s">
        <v>175</v>
      </c>
      <c r="H1" s="98" t="s">
        <v>16</v>
      </c>
    </row>
    <row r="2" spans="1:8" s="31" customFormat="1" ht="11.25">
      <c r="A2" s="220" t="s">
        <v>17</v>
      </c>
      <c r="B2" s="221" t="s">
        <v>18</v>
      </c>
      <c r="C2" s="222" t="s">
        <v>56</v>
      </c>
      <c r="D2" s="222" t="s">
        <v>57</v>
      </c>
      <c r="E2" s="223" t="s">
        <v>146</v>
      </c>
      <c r="F2" s="222" t="s">
        <v>22</v>
      </c>
      <c r="G2" s="222" t="s">
        <v>61</v>
      </c>
      <c r="H2" s="224" t="s">
        <v>147</v>
      </c>
    </row>
    <row r="3" spans="1:8" s="31" customFormat="1" ht="12" thickBot="1">
      <c r="A3" s="181"/>
      <c r="B3" s="182"/>
      <c r="C3" s="225"/>
      <c r="D3" s="225"/>
      <c r="E3" s="226" t="s">
        <v>148</v>
      </c>
      <c r="F3" s="225"/>
      <c r="G3" s="225"/>
      <c r="H3" s="227"/>
    </row>
    <row r="4" spans="1:8" s="31" customFormat="1" ht="11.25">
      <c r="A4" s="228" t="s">
        <v>27</v>
      </c>
      <c r="B4" s="229"/>
      <c r="C4" s="189">
        <f>C5+C8+C9+C10</f>
        <v>21840643</v>
      </c>
      <c r="D4" s="189">
        <f t="shared" ref="D4:H4" si="0">D5+D8+D9+D10</f>
        <v>932555</v>
      </c>
      <c r="E4" s="189">
        <f t="shared" si="0"/>
        <v>0</v>
      </c>
      <c r="F4" s="189">
        <f t="shared" si="0"/>
        <v>22773198</v>
      </c>
      <c r="G4" s="189">
        <f t="shared" si="0"/>
        <v>22707052</v>
      </c>
      <c r="H4" s="189">
        <f t="shared" si="0"/>
        <v>66146</v>
      </c>
    </row>
    <row r="5" spans="1:8" s="31" customFormat="1" ht="11.25">
      <c r="A5" s="230" t="s">
        <v>149</v>
      </c>
      <c r="B5" s="230"/>
      <c r="C5" s="231">
        <f>C6+C7</f>
        <v>633498</v>
      </c>
      <c r="D5" s="231">
        <f>D6+D7</f>
        <v>0</v>
      </c>
      <c r="E5" s="231">
        <f t="shared" ref="E5:H5" si="1">E6+E7</f>
        <v>0</v>
      </c>
      <c r="F5" s="231">
        <f t="shared" si="1"/>
        <v>633498</v>
      </c>
      <c r="G5" s="231">
        <f t="shared" si="1"/>
        <v>590810</v>
      </c>
      <c r="H5" s="231">
        <f t="shared" si="1"/>
        <v>42688</v>
      </c>
    </row>
    <row r="6" spans="1:8" s="31" customFormat="1" ht="11.25">
      <c r="A6" s="200"/>
      <c r="B6" s="215" t="s">
        <v>150</v>
      </c>
      <c r="C6" s="194">
        <v>540108</v>
      </c>
      <c r="D6" s="194">
        <v>0</v>
      </c>
      <c r="E6" s="194">
        <v>0</v>
      </c>
      <c r="F6" s="194">
        <f>C6+D6</f>
        <v>540108</v>
      </c>
      <c r="G6" s="194">
        <v>503573</v>
      </c>
      <c r="H6" s="194">
        <f>F6-G6</f>
        <v>36535</v>
      </c>
    </row>
    <row r="7" spans="1:8" s="31" customFormat="1" ht="11.25">
      <c r="A7" s="232"/>
      <c r="B7" s="215" t="s">
        <v>176</v>
      </c>
      <c r="C7" s="194">
        <v>93390</v>
      </c>
      <c r="D7" s="194">
        <v>0</v>
      </c>
      <c r="E7" s="194">
        <v>0</v>
      </c>
      <c r="F7" s="194">
        <f>C7+D7</f>
        <v>93390</v>
      </c>
      <c r="G7" s="194">
        <v>87237</v>
      </c>
      <c r="H7" s="194">
        <f t="shared" ref="H7:H9" si="2">F7-G7</f>
        <v>6153</v>
      </c>
    </row>
    <row r="8" spans="1:8" s="31" customFormat="1" ht="33.75">
      <c r="A8" s="233" t="s">
        <v>177</v>
      </c>
      <c r="B8" s="234" t="s">
        <v>178</v>
      </c>
      <c r="C8" s="235">
        <v>21150620</v>
      </c>
      <c r="D8" s="235">
        <v>931642</v>
      </c>
      <c r="E8" s="235">
        <v>0</v>
      </c>
      <c r="F8" s="194">
        <f>C8+D8</f>
        <v>22082262</v>
      </c>
      <c r="G8" s="236">
        <v>22082255</v>
      </c>
      <c r="H8" s="194">
        <f t="shared" si="2"/>
        <v>7</v>
      </c>
    </row>
    <row r="9" spans="1:8" s="31" customFormat="1" ht="22.5">
      <c r="A9" s="237" t="s">
        <v>160</v>
      </c>
      <c r="B9" s="237" t="s">
        <v>179</v>
      </c>
      <c r="C9" s="211">
        <v>46525</v>
      </c>
      <c r="D9" s="211">
        <v>913</v>
      </c>
      <c r="E9" s="211">
        <v>0</v>
      </c>
      <c r="F9" s="194">
        <f>C9+D9</f>
        <v>47438</v>
      </c>
      <c r="G9" s="211">
        <v>33987</v>
      </c>
      <c r="H9" s="194">
        <f t="shared" si="2"/>
        <v>13451</v>
      </c>
    </row>
    <row r="10" spans="1:8" s="31" customFormat="1" ht="12" thickBot="1">
      <c r="A10" s="238" t="s">
        <v>53</v>
      </c>
      <c r="B10" s="238" t="s">
        <v>53</v>
      </c>
      <c r="C10" s="239">
        <v>10000</v>
      </c>
      <c r="D10" s="239">
        <v>0</v>
      </c>
      <c r="E10" s="239">
        <v>0</v>
      </c>
      <c r="F10" s="239">
        <f>C10+D10</f>
        <v>10000</v>
      </c>
      <c r="G10" s="239">
        <v>0</v>
      </c>
      <c r="H10" s="239">
        <f>F10-G10</f>
        <v>10000</v>
      </c>
    </row>
    <row r="11" spans="1:8" s="31" customFormat="1" ht="15" customHeight="1">
      <c r="A11" s="55" t="s">
        <v>104</v>
      </c>
      <c r="B11" s="200"/>
      <c r="C11" s="200"/>
      <c r="D11" s="200"/>
      <c r="E11" s="200"/>
      <c r="F11" s="200"/>
      <c r="G11" s="200"/>
      <c r="H11" s="62"/>
    </row>
    <row r="12" spans="1:8">
      <c r="A12" s="129"/>
      <c r="B12" s="129"/>
      <c r="C12" s="129"/>
      <c r="D12" s="129"/>
      <c r="E12" s="129"/>
      <c r="F12" s="129"/>
      <c r="G12" s="129"/>
      <c r="H12" s="129"/>
    </row>
  </sheetData>
  <mergeCells count="8">
    <mergeCell ref="H2:H3"/>
    <mergeCell ref="A4:B4"/>
    <mergeCell ref="A2:A3"/>
    <mergeCell ref="B2:B3"/>
    <mergeCell ref="C2:C3"/>
    <mergeCell ref="D2:D3"/>
    <mergeCell ref="F2:F3"/>
    <mergeCell ref="G2:G3"/>
  </mergeCells>
  <phoneticPr fontId="1"/>
  <printOptions horizontalCentered="1"/>
  <pageMargins left="0.47244094488188981" right="0.47244094488188981" top="0.70866141732283472" bottom="0" header="0" footer="0"/>
  <pageSetup paperSize="9" orientation="portrait" blackAndWhite="1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11D41-1FA4-4C2A-B3B3-FD980DF4C1CE}">
  <sheetPr>
    <pageSetUpPr autoPageBreaks="0"/>
  </sheetPr>
  <dimension ref="A1:H11"/>
  <sheetViews>
    <sheetView showGridLines="0" showOutlineSymbols="0" zoomScaleSheetLayoutView="160" workbookViewId="0"/>
  </sheetViews>
  <sheetFormatPr defaultColWidth="10.625" defaultRowHeight="14.25"/>
  <cols>
    <col min="1" max="1" width="13.375" style="59" customWidth="1"/>
    <col min="2" max="2" width="11.625" style="59" customWidth="1"/>
    <col min="3" max="8" width="10" style="59" customWidth="1"/>
    <col min="9" max="14" width="12.625" style="59" customWidth="1"/>
    <col min="15" max="16384" width="10.625" style="59"/>
  </cols>
  <sheetData>
    <row r="1" spans="1:8" ht="15" customHeight="1" thickBot="1">
      <c r="A1" s="61" t="s">
        <v>180</v>
      </c>
      <c r="H1" s="27" t="s">
        <v>16</v>
      </c>
    </row>
    <row r="2" spans="1:8" s="31" customFormat="1" ht="18" customHeight="1" thickBot="1">
      <c r="A2" s="28" t="s">
        <v>17</v>
      </c>
      <c r="B2" s="28" t="s">
        <v>18</v>
      </c>
      <c r="C2" s="30" t="s">
        <v>56</v>
      </c>
      <c r="D2" s="30" t="s">
        <v>57</v>
      </c>
      <c r="E2" s="30" t="s">
        <v>22</v>
      </c>
      <c r="F2" s="30" t="s">
        <v>23</v>
      </c>
      <c r="G2" s="30" t="s">
        <v>24</v>
      </c>
      <c r="H2" s="30" t="s">
        <v>133</v>
      </c>
    </row>
    <row r="3" spans="1:8" s="31" customFormat="1" ht="18" customHeight="1">
      <c r="A3" s="187" t="s">
        <v>27</v>
      </c>
      <c r="B3" s="188"/>
      <c r="C3" s="189">
        <f>C4+C5+C6+C9</f>
        <v>70370</v>
      </c>
      <c r="D3" s="189">
        <f t="shared" ref="D3:G3" si="0">D4+D5+D6+D9</f>
        <v>112026</v>
      </c>
      <c r="E3" s="189">
        <f t="shared" si="0"/>
        <v>182396</v>
      </c>
      <c r="F3" s="189">
        <f t="shared" si="0"/>
        <v>177688</v>
      </c>
      <c r="G3" s="189">
        <f t="shared" si="0"/>
        <v>177688</v>
      </c>
      <c r="H3" s="189">
        <v>0</v>
      </c>
    </row>
    <row r="4" spans="1:8" s="31" customFormat="1" ht="18" customHeight="1">
      <c r="A4" s="240" t="s">
        <v>181</v>
      </c>
      <c r="B4" s="240" t="s">
        <v>29</v>
      </c>
      <c r="C4" s="191">
        <v>24940</v>
      </c>
      <c r="D4" s="191">
        <v>0</v>
      </c>
      <c r="E4" s="191">
        <f>C4+D4</f>
        <v>24940</v>
      </c>
      <c r="F4" s="191">
        <v>24940</v>
      </c>
      <c r="G4" s="191">
        <f t="shared" ref="G4:G9" si="1">F4</f>
        <v>24940</v>
      </c>
      <c r="H4" s="191">
        <v>0</v>
      </c>
    </row>
    <row r="5" spans="1:8" s="31" customFormat="1" ht="18" customHeight="1">
      <c r="A5" s="215" t="s">
        <v>182</v>
      </c>
      <c r="B5" s="215" t="s">
        <v>41</v>
      </c>
      <c r="C5" s="194">
        <v>1203</v>
      </c>
      <c r="D5" s="194">
        <v>0</v>
      </c>
      <c r="E5" s="194">
        <f>C5+D5</f>
        <v>1203</v>
      </c>
      <c r="F5" s="194">
        <v>819</v>
      </c>
      <c r="G5" s="194">
        <f t="shared" si="1"/>
        <v>819</v>
      </c>
      <c r="H5" s="194">
        <v>0</v>
      </c>
    </row>
    <row r="6" spans="1:8" s="31" customFormat="1" ht="18" customHeight="1">
      <c r="A6" s="215" t="s">
        <v>43</v>
      </c>
      <c r="B6" s="215"/>
      <c r="C6" s="194">
        <f>C7+C8</f>
        <v>27898</v>
      </c>
      <c r="D6" s="194">
        <v>0</v>
      </c>
      <c r="E6" s="194">
        <f t="shared" ref="E6:E8" si="2">C6+D6</f>
        <v>27898</v>
      </c>
      <c r="F6" s="194">
        <f>F7+F8</f>
        <v>23573</v>
      </c>
      <c r="G6" s="194">
        <f t="shared" si="1"/>
        <v>23573</v>
      </c>
      <c r="H6" s="194">
        <v>0</v>
      </c>
    </row>
    <row r="7" spans="1:8" s="31" customFormat="1" ht="18" customHeight="1">
      <c r="A7" s="200"/>
      <c r="B7" s="215" t="s">
        <v>183</v>
      </c>
      <c r="C7" s="194">
        <v>16876</v>
      </c>
      <c r="D7" s="194">
        <v>0</v>
      </c>
      <c r="E7" s="194">
        <f t="shared" si="2"/>
        <v>16876</v>
      </c>
      <c r="F7" s="194">
        <v>14085</v>
      </c>
      <c r="G7" s="194">
        <f t="shared" si="1"/>
        <v>14085</v>
      </c>
      <c r="H7" s="194">
        <v>0</v>
      </c>
    </row>
    <row r="8" spans="1:8" s="31" customFormat="1" ht="18" customHeight="1">
      <c r="A8" s="200"/>
      <c r="B8" s="215" t="s">
        <v>172</v>
      </c>
      <c r="C8" s="194">
        <v>11022</v>
      </c>
      <c r="D8" s="194">
        <v>0</v>
      </c>
      <c r="E8" s="194">
        <f t="shared" si="2"/>
        <v>11022</v>
      </c>
      <c r="F8" s="194">
        <v>9488</v>
      </c>
      <c r="G8" s="194">
        <f t="shared" si="1"/>
        <v>9488</v>
      </c>
      <c r="H8" s="194">
        <v>0</v>
      </c>
    </row>
    <row r="9" spans="1:8" s="31" customFormat="1" ht="18" customHeight="1" thickBot="1">
      <c r="A9" s="218" t="s">
        <v>143</v>
      </c>
      <c r="B9" s="218" t="s">
        <v>143</v>
      </c>
      <c r="C9" s="203">
        <v>16329</v>
      </c>
      <c r="D9" s="203">
        <v>112026</v>
      </c>
      <c r="E9" s="203">
        <f>C9+D9</f>
        <v>128355</v>
      </c>
      <c r="F9" s="203">
        <v>128356</v>
      </c>
      <c r="G9" s="203">
        <f t="shared" si="1"/>
        <v>128356</v>
      </c>
      <c r="H9" s="203">
        <v>0</v>
      </c>
    </row>
    <row r="10" spans="1:8" s="31" customFormat="1" ht="15" customHeight="1">
      <c r="A10" s="55" t="s">
        <v>104</v>
      </c>
      <c r="B10" s="200"/>
      <c r="C10" s="200"/>
      <c r="D10" s="200"/>
      <c r="E10" s="200"/>
      <c r="F10" s="200"/>
      <c r="G10" s="200"/>
      <c r="H10" s="62"/>
    </row>
    <row r="11" spans="1:8">
      <c r="A11" s="129"/>
      <c r="B11" s="129"/>
      <c r="C11" s="129"/>
      <c r="D11" s="129"/>
      <c r="E11" s="129"/>
      <c r="F11" s="129"/>
      <c r="G11" s="129"/>
      <c r="H11" s="129"/>
    </row>
  </sheetData>
  <mergeCells count="1">
    <mergeCell ref="A3:B3"/>
  </mergeCells>
  <phoneticPr fontId="1"/>
  <printOptions horizontalCentered="1"/>
  <pageMargins left="0.47244094488188981" right="0.47244094488188981" top="0.70866141732283472" bottom="0" header="0" footer="0"/>
  <pageSetup paperSize="9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§１表１</vt:lpstr>
      <vt:lpstr>§１表２</vt:lpstr>
      <vt:lpstr>§１表３</vt:lpstr>
      <vt:lpstr>§１表４</vt:lpstr>
      <vt:lpstr>§１表５</vt:lpstr>
      <vt:lpstr>§１表６</vt:lpstr>
      <vt:lpstr>§１表７</vt:lpstr>
      <vt:lpstr>§１表８</vt:lpstr>
      <vt:lpstr>§１表９</vt:lpstr>
      <vt:lpstr>§１表１０</vt:lpstr>
      <vt:lpstr>§１表１１</vt:lpstr>
      <vt:lpstr>§１表１２</vt:lpstr>
      <vt:lpstr>§１表１!Print_Area</vt:lpstr>
      <vt:lpstr>§１表１０!Print_Area</vt:lpstr>
      <vt:lpstr>§１表１１!Print_Area</vt:lpstr>
      <vt:lpstr>§１表１２!Print_Area</vt:lpstr>
      <vt:lpstr>§１表２!Print_Area</vt:lpstr>
      <vt:lpstr>§１表３!Print_Area</vt:lpstr>
      <vt:lpstr>§１表４!Print_Area</vt:lpstr>
      <vt:lpstr>§１表６!Print_Area</vt:lpstr>
      <vt:lpstr>§１表７!Print_Area</vt:lpstr>
      <vt:lpstr>§１表８!Print_Area</vt:lpstr>
      <vt:lpstr>§１表９!Print_Area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02003434</dc:creator>
  <cp:lastModifiedBy>中村健太郎_40（健）総務部庶務課</cp:lastModifiedBy>
  <cp:lastPrinted>2024-08-13T06:02:04Z</cp:lastPrinted>
  <dcterms:created xsi:type="dcterms:W3CDTF">1999-09-06T06:49:31Z</dcterms:created>
  <dcterms:modified xsi:type="dcterms:W3CDTF">2026-03-26T07:26:08Z</dcterms:modified>
</cp:coreProperties>
</file>