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K:\45（こ）保育・幼児教育部保育第１課\12_★★事業ページ\06_保育士宿舎借上げ支援事業\10_R7宿舎借り上げ\（作業フォルダ）制度改正・様式等改定\"/>
    </mc:Choice>
  </mc:AlternateContent>
  <xr:revisionPtr revIDLastSave="0" documentId="13_ncr:1_{1DC420A8-D8FF-40C3-B4DA-20F3378B37CA}" xr6:coauthVersionLast="47" xr6:coauthVersionMax="47" xr10:uidLastSave="{00000000-0000-0000-0000-000000000000}"/>
  <bookViews>
    <workbookView xWindow="-120" yWindow="-120" windowWidth="29040" windowHeight="15720" tabRatio="818" firstSheet="4" activeTab="9" xr2:uid="{00000000-000D-0000-FFFF-FFFF00000000}"/>
  </bookViews>
  <sheets>
    <sheet name="作成フォーム" sheetId="1" r:id="rId1"/>
    <sheet name="補助対象者名簿" sheetId="12" r:id="rId2"/>
    <sheet name="借上宿舎台帳" sheetId="18" r:id="rId3"/>
    <sheet name="第１号様式（第１四半期）" sheetId="11" r:id="rId4"/>
    <sheet name="第２号様式（第１四半期）" sheetId="6" r:id="rId5"/>
    <sheet name="日割計算書（第１四半期）" sheetId="17" r:id="rId6"/>
    <sheet name="各証明書（第１四半期）" sheetId="29" r:id="rId7"/>
    <sheet name="賃借料等振込証明書（第１四半期）【代行】" sheetId="36" r:id="rId8"/>
    <sheet name="第１号様式（第２四半期）" sheetId="15" r:id="rId9"/>
    <sheet name="第２号様式（第２四半期）" sheetId="19" r:id="rId10"/>
    <sheet name="日割計算書（第２四半期）" sheetId="20" r:id="rId11"/>
    <sheet name="各証明書（第２四半期）" sheetId="30" r:id="rId12"/>
    <sheet name="賃借料等振込証明書（第２四半期）【代行】 " sheetId="37" r:id="rId13"/>
    <sheet name="第１号様式（第３四半期）" sheetId="21" r:id="rId14"/>
    <sheet name="第２号様式（第３四半期）" sheetId="22" r:id="rId15"/>
    <sheet name="日割計算書（第３四半期）" sheetId="23" r:id="rId16"/>
    <sheet name="各証明書（第３四半期）" sheetId="31" r:id="rId17"/>
    <sheet name="賃借料等振込証明書（第３四半期）【代行】" sheetId="38" r:id="rId18"/>
    <sheet name="第１号様式（第４四半期）" sheetId="24" r:id="rId19"/>
    <sheet name="第２号様式（第４四半期）" sheetId="25" r:id="rId20"/>
    <sheet name="日割計算書（第４四半期）" sheetId="26" r:id="rId21"/>
    <sheet name="各証明書（第４四半期）" sheetId="32" r:id="rId22"/>
    <sheet name="賃借料等振込証明書（第４四半期）【代行】" sheetId="39" r:id="rId23"/>
  </sheets>
  <definedNames>
    <definedName name="_xlnm.Print_Area" localSheetId="6">'各証明書（第１四半期）'!$A$2:$R$44</definedName>
    <definedName name="_xlnm.Print_Area" localSheetId="11">'各証明書（第２四半期）'!$A$2:$R$44</definedName>
    <definedName name="_xlnm.Print_Area" localSheetId="16">'各証明書（第３四半期）'!$A$2:$R$44</definedName>
    <definedName name="_xlnm.Print_Area" localSheetId="21">'各証明書（第４四半期）'!$A$2:$R$44</definedName>
    <definedName name="_xlnm.Print_Area" localSheetId="0">作成フォーム!$A$12:$AP$80</definedName>
    <definedName name="_xlnm.Print_Area" localSheetId="2">借上宿舎台帳!$A$1:$I$25</definedName>
    <definedName name="_xlnm.Print_Area" localSheetId="3">'第１号様式（第１四半期）'!$A$1:$M$58</definedName>
    <definedName name="_xlnm.Print_Area" localSheetId="8">'第１号様式（第２四半期）'!$A$1:$M$58</definedName>
    <definedName name="_xlnm.Print_Area" localSheetId="13">'第１号様式（第３四半期）'!$A$1:$M$58</definedName>
    <definedName name="_xlnm.Print_Area" localSheetId="18">'第１号様式（第４四半期）'!$A$1:$M$58</definedName>
    <definedName name="_xlnm.Print_Area" localSheetId="4">'第２号様式（第１四半期）'!$A$1:$Q$69</definedName>
    <definedName name="_xlnm.Print_Area" localSheetId="9">'第２号様式（第２四半期）'!$A$1:$Q$69</definedName>
    <definedName name="_xlnm.Print_Area" localSheetId="14">'第２号様式（第３四半期）'!$A$1:$Q$69</definedName>
    <definedName name="_xlnm.Print_Area" localSheetId="19">'第２号様式（第４四半期）'!$A$1:$Q$69</definedName>
    <definedName name="_xlnm.Print_Area" localSheetId="7">'賃借料等振込証明書（第１四半期）【代行】'!$A$1:$O$32</definedName>
    <definedName name="_xlnm.Print_Area" localSheetId="12">'賃借料等振込証明書（第２四半期）【代行】 '!$A$1:$O$32</definedName>
    <definedName name="_xlnm.Print_Area" localSheetId="17">'賃借料等振込証明書（第３四半期）【代行】'!$A$1:$O$32</definedName>
    <definedName name="_xlnm.Print_Area" localSheetId="22">'賃借料等振込証明書（第４四半期）【代行】'!$A$1:$O$32</definedName>
    <definedName name="_xlnm.Print_Area" localSheetId="5">'日割計算書（第１四半期）'!$A$1:$AA$43</definedName>
    <definedName name="_xlnm.Print_Area" localSheetId="10">'日割計算書（第２四半期）'!$A$1:$AA$43</definedName>
    <definedName name="_xlnm.Print_Area" localSheetId="15">'日割計算書（第３四半期）'!$A$1:$AA$43</definedName>
    <definedName name="_xlnm.Print_Area" localSheetId="20">'日割計算書（第４四半期）'!$A$1:$AA$43</definedName>
    <definedName name="_xlnm.Print_Area" localSheetId="1">補助対象者名簿!$A$1:$B$24</definedName>
    <definedName name="_xlnm.Print_Titles" localSheetId="4">'第２号様式（第１四半期）'!$1:$8</definedName>
    <definedName name="_xlnm.Print_Titles" localSheetId="9">'第２号様式（第２四半期）'!$1:$8</definedName>
    <definedName name="_xlnm.Print_Titles" localSheetId="14">'第２号様式（第３四半期）'!$1:$8</definedName>
    <definedName name="_xlnm.Print_Titles" localSheetId="19">'第２号様式（第４四半期）'!$1:$8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2" i="19" l="1"/>
  <c r="W25" i="19"/>
  <c r="W24" i="19"/>
  <c r="W23" i="19"/>
  <c r="W22" i="19"/>
  <c r="W21" i="19"/>
  <c r="W20" i="19"/>
  <c r="W19" i="19"/>
  <c r="W18" i="19"/>
  <c r="W17" i="19"/>
  <c r="W16" i="19"/>
  <c r="W15" i="19"/>
  <c r="W14" i="19"/>
  <c r="W13" i="19"/>
  <c r="W11" i="19"/>
  <c r="W10" i="19"/>
  <c r="W9" i="19"/>
  <c r="W8" i="19"/>
  <c r="P67" i="25"/>
  <c r="O67" i="25"/>
  <c r="N67" i="25"/>
  <c r="P66" i="25"/>
  <c r="O66" i="25"/>
  <c r="N66" i="25"/>
  <c r="P64" i="25"/>
  <c r="O64" i="25"/>
  <c r="N64" i="25"/>
  <c r="P63" i="25"/>
  <c r="O63" i="25"/>
  <c r="N63" i="25"/>
  <c r="P61" i="25"/>
  <c r="O61" i="25"/>
  <c r="N61" i="25"/>
  <c r="P60" i="25"/>
  <c r="O60" i="25"/>
  <c r="N60" i="25"/>
  <c r="P58" i="25"/>
  <c r="O58" i="25"/>
  <c r="N58" i="25"/>
  <c r="P57" i="25"/>
  <c r="O57" i="25"/>
  <c r="N57" i="25"/>
  <c r="P55" i="25"/>
  <c r="O55" i="25"/>
  <c r="N55" i="25"/>
  <c r="P54" i="25"/>
  <c r="O54" i="25"/>
  <c r="N54" i="25"/>
  <c r="P52" i="25"/>
  <c r="O52" i="25"/>
  <c r="N52" i="25"/>
  <c r="P51" i="25"/>
  <c r="O51" i="25"/>
  <c r="N51" i="25"/>
  <c r="P49" i="25"/>
  <c r="O49" i="25"/>
  <c r="N49" i="25"/>
  <c r="P48" i="25"/>
  <c r="O48" i="25"/>
  <c r="N48" i="25"/>
  <c r="P46" i="25"/>
  <c r="O46" i="25"/>
  <c r="N46" i="25"/>
  <c r="P45" i="25"/>
  <c r="O45" i="25"/>
  <c r="N45" i="25"/>
  <c r="P43" i="25"/>
  <c r="O43" i="25"/>
  <c r="N43" i="25"/>
  <c r="P42" i="25"/>
  <c r="O42" i="25"/>
  <c r="N42" i="25"/>
  <c r="P40" i="25"/>
  <c r="O40" i="25"/>
  <c r="N40" i="25"/>
  <c r="P39" i="25"/>
  <c r="O39" i="25"/>
  <c r="N39" i="25"/>
  <c r="P37" i="25"/>
  <c r="O37" i="25"/>
  <c r="N37" i="25"/>
  <c r="P36" i="25"/>
  <c r="O36" i="25"/>
  <c r="N36" i="25"/>
  <c r="P34" i="25"/>
  <c r="O34" i="25"/>
  <c r="N34" i="25"/>
  <c r="P33" i="25"/>
  <c r="O33" i="25"/>
  <c r="N33" i="25"/>
  <c r="P31" i="25"/>
  <c r="O31" i="25"/>
  <c r="N31" i="25"/>
  <c r="P30" i="25"/>
  <c r="O30" i="25"/>
  <c r="N30" i="25"/>
  <c r="P28" i="25"/>
  <c r="O28" i="25"/>
  <c r="N28" i="25"/>
  <c r="P27" i="25"/>
  <c r="O27" i="25"/>
  <c r="N27" i="25"/>
  <c r="P25" i="25"/>
  <c r="O25" i="25"/>
  <c r="N25" i="25"/>
  <c r="P24" i="25"/>
  <c r="O24" i="25"/>
  <c r="N24" i="25"/>
  <c r="P22" i="25"/>
  <c r="O22" i="25"/>
  <c r="N22" i="25"/>
  <c r="P21" i="25"/>
  <c r="O21" i="25"/>
  <c r="N21" i="25"/>
  <c r="P19" i="25"/>
  <c r="O19" i="25"/>
  <c r="N19" i="25"/>
  <c r="P18" i="25"/>
  <c r="O18" i="25"/>
  <c r="N18" i="25"/>
  <c r="P16" i="25"/>
  <c r="O16" i="25"/>
  <c r="N16" i="25"/>
  <c r="P15" i="25"/>
  <c r="O15" i="25"/>
  <c r="N15" i="25"/>
  <c r="P13" i="25"/>
  <c r="O13" i="25"/>
  <c r="N13" i="25"/>
  <c r="P12" i="25"/>
  <c r="O12" i="25"/>
  <c r="N12" i="25"/>
  <c r="O10" i="25"/>
  <c r="O9" i="25"/>
  <c r="P10" i="25"/>
  <c r="P9" i="25"/>
  <c r="P67" i="22"/>
  <c r="O67" i="22"/>
  <c r="N67" i="22"/>
  <c r="P66" i="22"/>
  <c r="O66" i="22"/>
  <c r="N66" i="22"/>
  <c r="P64" i="22"/>
  <c r="O64" i="22"/>
  <c r="N64" i="22"/>
  <c r="P63" i="22"/>
  <c r="O63" i="22"/>
  <c r="N63" i="22"/>
  <c r="P61" i="22"/>
  <c r="O61" i="22"/>
  <c r="N61" i="22"/>
  <c r="P60" i="22"/>
  <c r="O60" i="22"/>
  <c r="N60" i="22"/>
  <c r="P58" i="22"/>
  <c r="O58" i="22"/>
  <c r="N58" i="22"/>
  <c r="P57" i="22"/>
  <c r="O57" i="22"/>
  <c r="N57" i="22"/>
  <c r="P55" i="22"/>
  <c r="O55" i="22"/>
  <c r="N55" i="22"/>
  <c r="P54" i="22"/>
  <c r="O54" i="22"/>
  <c r="N54" i="22"/>
  <c r="P52" i="22"/>
  <c r="O52" i="22"/>
  <c r="N52" i="22"/>
  <c r="P51" i="22"/>
  <c r="O51" i="22"/>
  <c r="N51" i="22"/>
  <c r="P49" i="22"/>
  <c r="O49" i="22"/>
  <c r="N49" i="22"/>
  <c r="P48" i="22"/>
  <c r="O48" i="22"/>
  <c r="N48" i="22"/>
  <c r="P46" i="22"/>
  <c r="O46" i="22"/>
  <c r="N46" i="22"/>
  <c r="P45" i="22"/>
  <c r="O45" i="22"/>
  <c r="N45" i="22"/>
  <c r="P43" i="22"/>
  <c r="O43" i="22"/>
  <c r="N43" i="22"/>
  <c r="P42" i="22"/>
  <c r="O42" i="22"/>
  <c r="N42" i="22"/>
  <c r="P40" i="22"/>
  <c r="O40" i="22"/>
  <c r="N40" i="22"/>
  <c r="P39" i="22"/>
  <c r="O39" i="22"/>
  <c r="N39" i="22"/>
  <c r="P37" i="22"/>
  <c r="O37" i="22"/>
  <c r="N37" i="22"/>
  <c r="P36" i="22"/>
  <c r="O36" i="22"/>
  <c r="N36" i="22"/>
  <c r="P34" i="22"/>
  <c r="O34" i="22"/>
  <c r="N34" i="22"/>
  <c r="P33" i="22"/>
  <c r="O33" i="22"/>
  <c r="N33" i="22"/>
  <c r="P31" i="22"/>
  <c r="O31" i="22"/>
  <c r="N31" i="22"/>
  <c r="P30" i="22"/>
  <c r="O30" i="22"/>
  <c r="N30" i="22"/>
  <c r="P28" i="22"/>
  <c r="O28" i="22"/>
  <c r="N28" i="22"/>
  <c r="P27" i="22"/>
  <c r="O27" i="22"/>
  <c r="N27" i="22"/>
  <c r="P25" i="22"/>
  <c r="O25" i="22"/>
  <c r="N25" i="22"/>
  <c r="P24" i="22"/>
  <c r="O24" i="22"/>
  <c r="N24" i="22"/>
  <c r="P22" i="22"/>
  <c r="O22" i="22"/>
  <c r="N22" i="22"/>
  <c r="P21" i="22"/>
  <c r="O21" i="22"/>
  <c r="N21" i="22"/>
  <c r="P19" i="22"/>
  <c r="O19" i="22"/>
  <c r="N19" i="22"/>
  <c r="P18" i="22"/>
  <c r="O18" i="22"/>
  <c r="N18" i="22"/>
  <c r="P16" i="22"/>
  <c r="O16" i="22"/>
  <c r="N16" i="22"/>
  <c r="P15" i="22"/>
  <c r="O15" i="22"/>
  <c r="N15" i="22"/>
  <c r="P13" i="22"/>
  <c r="O13" i="22"/>
  <c r="N13" i="22"/>
  <c r="P12" i="22"/>
  <c r="O12" i="22"/>
  <c r="N12" i="22"/>
  <c r="O10" i="22"/>
  <c r="O9" i="22"/>
  <c r="N10" i="22"/>
  <c r="N9" i="22"/>
  <c r="P10" i="22"/>
  <c r="P9" i="22"/>
  <c r="P67" i="19" l="1"/>
  <c r="O67" i="19"/>
  <c r="N67" i="19"/>
  <c r="P66" i="19"/>
  <c r="O66" i="19"/>
  <c r="N66" i="19"/>
  <c r="P64" i="19"/>
  <c r="O64" i="19"/>
  <c r="N64" i="19"/>
  <c r="P63" i="19"/>
  <c r="O63" i="19"/>
  <c r="N63" i="19"/>
  <c r="P61" i="19"/>
  <c r="O61" i="19"/>
  <c r="N61" i="19"/>
  <c r="P60" i="19"/>
  <c r="O60" i="19"/>
  <c r="N60" i="19"/>
  <c r="P58" i="19"/>
  <c r="O58" i="19"/>
  <c r="N58" i="19"/>
  <c r="P57" i="19"/>
  <c r="O57" i="19"/>
  <c r="N57" i="19"/>
  <c r="P55" i="19"/>
  <c r="O55" i="19"/>
  <c r="N55" i="19"/>
  <c r="P54" i="19"/>
  <c r="O54" i="19"/>
  <c r="N54" i="19"/>
  <c r="P52" i="19"/>
  <c r="O52" i="19"/>
  <c r="N52" i="19"/>
  <c r="P51" i="19"/>
  <c r="O51" i="19"/>
  <c r="N51" i="19"/>
  <c r="P49" i="19"/>
  <c r="O49" i="19"/>
  <c r="N49" i="19"/>
  <c r="P48" i="19"/>
  <c r="O48" i="19"/>
  <c r="N48" i="19"/>
  <c r="P46" i="19"/>
  <c r="O46" i="19"/>
  <c r="N46" i="19"/>
  <c r="P45" i="19"/>
  <c r="O45" i="19"/>
  <c r="N45" i="19"/>
  <c r="P43" i="19"/>
  <c r="O43" i="19"/>
  <c r="N43" i="19"/>
  <c r="P42" i="19"/>
  <c r="O42" i="19"/>
  <c r="N42" i="19"/>
  <c r="P40" i="19"/>
  <c r="O40" i="19"/>
  <c r="N40" i="19"/>
  <c r="P39" i="19"/>
  <c r="O39" i="19"/>
  <c r="N39" i="19"/>
  <c r="P37" i="19"/>
  <c r="O37" i="19"/>
  <c r="N37" i="19"/>
  <c r="P36" i="19"/>
  <c r="O36" i="19"/>
  <c r="N36" i="19"/>
  <c r="P34" i="19"/>
  <c r="O34" i="19"/>
  <c r="N34" i="19"/>
  <c r="P33" i="19"/>
  <c r="O33" i="19"/>
  <c r="N33" i="19"/>
  <c r="P31" i="19"/>
  <c r="O31" i="19"/>
  <c r="N31" i="19"/>
  <c r="P30" i="19"/>
  <c r="O30" i="19"/>
  <c r="N30" i="19"/>
  <c r="P28" i="19"/>
  <c r="O28" i="19"/>
  <c r="N28" i="19"/>
  <c r="P27" i="19"/>
  <c r="O27" i="19"/>
  <c r="N27" i="19"/>
  <c r="P25" i="19"/>
  <c r="O25" i="19"/>
  <c r="N25" i="19"/>
  <c r="P24" i="19"/>
  <c r="O24" i="19"/>
  <c r="N24" i="19"/>
  <c r="P22" i="19"/>
  <c r="O22" i="19"/>
  <c r="N22" i="19"/>
  <c r="P21" i="19"/>
  <c r="O21" i="19"/>
  <c r="N21" i="19"/>
  <c r="P19" i="19"/>
  <c r="O19" i="19"/>
  <c r="N19" i="19"/>
  <c r="P18" i="19"/>
  <c r="O18" i="19"/>
  <c r="N18" i="19"/>
  <c r="P16" i="19"/>
  <c r="O16" i="19"/>
  <c r="N16" i="19"/>
  <c r="P15" i="19"/>
  <c r="O15" i="19"/>
  <c r="N15" i="19"/>
  <c r="P13" i="19"/>
  <c r="O13" i="19"/>
  <c r="N13" i="19"/>
  <c r="P12" i="19"/>
  <c r="O12" i="19"/>
  <c r="N12" i="19"/>
  <c r="P10" i="19"/>
  <c r="P9" i="19"/>
  <c r="O10" i="19"/>
  <c r="O9" i="19"/>
  <c r="N10" i="19"/>
  <c r="N9" i="19"/>
  <c r="P67" i="6"/>
  <c r="O67" i="6"/>
  <c r="N67" i="6"/>
  <c r="P66" i="6"/>
  <c r="O66" i="6"/>
  <c r="N66" i="6"/>
  <c r="P64" i="6"/>
  <c r="O64" i="6"/>
  <c r="N64" i="6"/>
  <c r="P63" i="6"/>
  <c r="O63" i="6"/>
  <c r="N63" i="6"/>
  <c r="P61" i="6"/>
  <c r="O61" i="6"/>
  <c r="N61" i="6"/>
  <c r="P60" i="6"/>
  <c r="O60" i="6"/>
  <c r="N60" i="6"/>
  <c r="P58" i="6"/>
  <c r="O58" i="6"/>
  <c r="N58" i="6"/>
  <c r="P57" i="6"/>
  <c r="O57" i="6"/>
  <c r="N57" i="6"/>
  <c r="P55" i="6"/>
  <c r="O55" i="6"/>
  <c r="N55" i="6"/>
  <c r="P54" i="6"/>
  <c r="O54" i="6"/>
  <c r="N54" i="6"/>
  <c r="P52" i="6"/>
  <c r="O52" i="6"/>
  <c r="N52" i="6"/>
  <c r="P51" i="6"/>
  <c r="O51" i="6"/>
  <c r="N51" i="6"/>
  <c r="P49" i="6"/>
  <c r="O49" i="6"/>
  <c r="N49" i="6"/>
  <c r="P48" i="6"/>
  <c r="O48" i="6"/>
  <c r="N48" i="6"/>
  <c r="P46" i="6"/>
  <c r="O46" i="6"/>
  <c r="N46" i="6"/>
  <c r="P45" i="6"/>
  <c r="O45" i="6"/>
  <c r="N45" i="6"/>
  <c r="P43" i="6"/>
  <c r="O43" i="6"/>
  <c r="N43" i="6"/>
  <c r="P42" i="6"/>
  <c r="O42" i="6"/>
  <c r="N42" i="6"/>
  <c r="P40" i="6"/>
  <c r="O40" i="6"/>
  <c r="N40" i="6"/>
  <c r="P39" i="6"/>
  <c r="O39" i="6"/>
  <c r="N39" i="6"/>
  <c r="P37" i="6"/>
  <c r="O37" i="6"/>
  <c r="N37" i="6"/>
  <c r="P36" i="6"/>
  <c r="O36" i="6"/>
  <c r="N36" i="6"/>
  <c r="P34" i="6"/>
  <c r="O34" i="6"/>
  <c r="N34" i="6"/>
  <c r="P33" i="6"/>
  <c r="O33" i="6"/>
  <c r="N33" i="6"/>
  <c r="P31" i="6"/>
  <c r="O31" i="6"/>
  <c r="N31" i="6"/>
  <c r="P30" i="6"/>
  <c r="O30" i="6"/>
  <c r="N30" i="6"/>
  <c r="P28" i="6"/>
  <c r="O28" i="6"/>
  <c r="N28" i="6"/>
  <c r="P27" i="6"/>
  <c r="O27" i="6"/>
  <c r="N27" i="6"/>
  <c r="P25" i="6"/>
  <c r="O25" i="6"/>
  <c r="N25" i="6"/>
  <c r="P24" i="6"/>
  <c r="O24" i="6"/>
  <c r="N24" i="6"/>
  <c r="P22" i="6"/>
  <c r="O22" i="6"/>
  <c r="N22" i="6"/>
  <c r="P21" i="6"/>
  <c r="O21" i="6"/>
  <c r="N21" i="6"/>
  <c r="P19" i="6"/>
  <c r="O19" i="6"/>
  <c r="N19" i="6"/>
  <c r="P18" i="6"/>
  <c r="O18" i="6"/>
  <c r="N18" i="6"/>
  <c r="P16" i="6"/>
  <c r="O16" i="6"/>
  <c r="N16" i="6"/>
  <c r="P15" i="6"/>
  <c r="O15" i="6"/>
  <c r="N15" i="6"/>
  <c r="P13" i="6"/>
  <c r="O13" i="6"/>
  <c r="N13" i="6"/>
  <c r="P12" i="6"/>
  <c r="O12" i="6"/>
  <c r="N12" i="6"/>
  <c r="P10" i="6"/>
  <c r="P9" i="6"/>
  <c r="O10" i="6"/>
  <c r="O9" i="6"/>
  <c r="N10" i="6"/>
  <c r="N9" i="6"/>
  <c r="J17" i="39" l="1"/>
  <c r="V13" i="1" l="1"/>
  <c r="L4" i="39" l="1"/>
  <c r="K3" i="39"/>
  <c r="L4" i="38"/>
  <c r="K3" i="38"/>
  <c r="L4" i="37"/>
  <c r="K3" i="37"/>
  <c r="L4" i="36"/>
  <c r="K3" i="36"/>
  <c r="J25" i="38" l="1"/>
  <c r="I25" i="38" s="1"/>
  <c r="J28" i="39"/>
  <c r="I28" i="39" s="1"/>
  <c r="J27" i="39"/>
  <c r="I27" i="39" s="1"/>
  <c r="J26" i="39"/>
  <c r="J25" i="39"/>
  <c r="I25" i="39" s="1"/>
  <c r="J24" i="39"/>
  <c r="I24" i="39" s="1"/>
  <c r="J23" i="39"/>
  <c r="I23" i="39" s="1"/>
  <c r="J22" i="39"/>
  <c r="I22" i="39" s="1"/>
  <c r="J21" i="39"/>
  <c r="I21" i="39" s="1"/>
  <c r="J20" i="39"/>
  <c r="I20" i="39" s="1"/>
  <c r="J19" i="39"/>
  <c r="I19" i="39" s="1"/>
  <c r="J18" i="39"/>
  <c r="I18" i="39" s="1"/>
  <c r="I17" i="39"/>
  <c r="J16" i="39"/>
  <c r="I16" i="39" s="1"/>
  <c r="J15" i="39"/>
  <c r="I15" i="39" s="1"/>
  <c r="J14" i="39"/>
  <c r="I14" i="39" s="1"/>
  <c r="J13" i="39"/>
  <c r="I13" i="39" s="1"/>
  <c r="J12" i="39"/>
  <c r="I12" i="39" s="1"/>
  <c r="J11" i="39"/>
  <c r="I11" i="39" s="1"/>
  <c r="J10" i="39"/>
  <c r="I10" i="39" s="1"/>
  <c r="J9" i="39"/>
  <c r="I9" i="39" s="1"/>
  <c r="I26" i="39"/>
  <c r="J28" i="38"/>
  <c r="I28" i="38" s="1"/>
  <c r="J27" i="38"/>
  <c r="I27" i="38" s="1"/>
  <c r="J26" i="38"/>
  <c r="I26" i="38" s="1"/>
  <c r="J24" i="38"/>
  <c r="I24" i="38" s="1"/>
  <c r="J23" i="38"/>
  <c r="I23" i="38" s="1"/>
  <c r="J22" i="38"/>
  <c r="I22" i="38" s="1"/>
  <c r="J21" i="38"/>
  <c r="I21" i="38" s="1"/>
  <c r="J20" i="38"/>
  <c r="I20" i="38" s="1"/>
  <c r="J19" i="38"/>
  <c r="I19" i="38" s="1"/>
  <c r="J18" i="38"/>
  <c r="I18" i="38" s="1"/>
  <c r="J17" i="38"/>
  <c r="I17" i="38" s="1"/>
  <c r="J16" i="38"/>
  <c r="I16" i="38" s="1"/>
  <c r="J15" i="38"/>
  <c r="I15" i="38" s="1"/>
  <c r="J14" i="38"/>
  <c r="I14" i="38" s="1"/>
  <c r="J13" i="38"/>
  <c r="I13" i="38" s="1"/>
  <c r="J12" i="38"/>
  <c r="I12" i="38" s="1"/>
  <c r="J11" i="38"/>
  <c r="I11" i="38" s="1"/>
  <c r="J10" i="38"/>
  <c r="I10" i="38" s="1"/>
  <c r="J9" i="38"/>
  <c r="I9" i="38" s="1"/>
  <c r="J28" i="37"/>
  <c r="I28" i="37" s="1"/>
  <c r="J27" i="37"/>
  <c r="I27" i="37" s="1"/>
  <c r="J26" i="37"/>
  <c r="I26" i="37" s="1"/>
  <c r="J25" i="37"/>
  <c r="I25" i="37" s="1"/>
  <c r="J24" i="37"/>
  <c r="I24" i="37" s="1"/>
  <c r="J23" i="37"/>
  <c r="I23" i="37" s="1"/>
  <c r="J22" i="37"/>
  <c r="I22" i="37" s="1"/>
  <c r="J21" i="37"/>
  <c r="I21" i="37" s="1"/>
  <c r="J20" i="37"/>
  <c r="I20" i="37" s="1"/>
  <c r="J19" i="37"/>
  <c r="I19" i="37" s="1"/>
  <c r="J18" i="37"/>
  <c r="I18" i="37" s="1"/>
  <c r="J17" i="37"/>
  <c r="I17" i="37" s="1"/>
  <c r="J16" i="37"/>
  <c r="I16" i="37" s="1"/>
  <c r="J15" i="37"/>
  <c r="I15" i="37" s="1"/>
  <c r="J14" i="37"/>
  <c r="I14" i="37" s="1"/>
  <c r="J13" i="37"/>
  <c r="I13" i="37" s="1"/>
  <c r="J12" i="37"/>
  <c r="I12" i="37" s="1"/>
  <c r="J11" i="37"/>
  <c r="I11" i="37" s="1"/>
  <c r="J10" i="37"/>
  <c r="I10" i="37" s="1"/>
  <c r="J9" i="37"/>
  <c r="I9" i="37" s="1"/>
  <c r="J28" i="36"/>
  <c r="I28" i="36" s="1"/>
  <c r="J27" i="36"/>
  <c r="I27" i="36" s="1"/>
  <c r="J26" i="36"/>
  <c r="I26" i="36" s="1"/>
  <c r="J25" i="36"/>
  <c r="I25" i="36" s="1"/>
  <c r="J24" i="36"/>
  <c r="I24" i="36" s="1"/>
  <c r="J23" i="36"/>
  <c r="I23" i="36" s="1"/>
  <c r="J22" i="36"/>
  <c r="I22" i="36" s="1"/>
  <c r="J21" i="36"/>
  <c r="I21" i="36" s="1"/>
  <c r="J20" i="36"/>
  <c r="J19" i="36"/>
  <c r="I19" i="36" s="1"/>
  <c r="J18" i="36"/>
  <c r="I18" i="36" s="1"/>
  <c r="J17" i="36"/>
  <c r="I17" i="36" s="1"/>
  <c r="J16" i="36"/>
  <c r="I16" i="36" s="1"/>
  <c r="J15" i="36"/>
  <c r="I15" i="36" s="1"/>
  <c r="J14" i="36"/>
  <c r="I14" i="36" s="1"/>
  <c r="J13" i="36"/>
  <c r="I13" i="36" s="1"/>
  <c r="J12" i="36"/>
  <c r="I12" i="36" s="1"/>
  <c r="J11" i="36"/>
  <c r="I11" i="36" s="1"/>
  <c r="J10" i="36"/>
  <c r="I10" i="36" s="1"/>
  <c r="J9" i="36"/>
  <c r="I9" i="36" s="1"/>
  <c r="I20" i="36"/>
  <c r="V6" i="32" l="1"/>
  <c r="V4" i="32"/>
  <c r="L9" i="32" s="1"/>
  <c r="K7" i="32"/>
  <c r="B10" i="32"/>
  <c r="L6" i="32"/>
  <c r="A9" i="32"/>
  <c r="V6" i="31"/>
  <c r="V4" i="31"/>
  <c r="L9" i="31" s="1"/>
  <c r="K7" i="31"/>
  <c r="B10" i="31"/>
  <c r="L6" i="31"/>
  <c r="A9" i="31"/>
  <c r="V6" i="30"/>
  <c r="V4" i="30"/>
  <c r="L9" i="30" s="1"/>
  <c r="K7" i="30"/>
  <c r="B10" i="30"/>
  <c r="L6" i="30"/>
  <c r="A9" i="30"/>
  <c r="N15" i="30" l="1"/>
  <c r="N18" i="30"/>
  <c r="E24" i="30"/>
  <c r="N15" i="31"/>
  <c r="N18" i="31"/>
  <c r="E24" i="31"/>
  <c r="N15" i="32"/>
  <c r="N18" i="32"/>
  <c r="E24" i="32"/>
  <c r="E21" i="32"/>
  <c r="E21" i="31"/>
  <c r="E21" i="30"/>
  <c r="K7" i="29" l="1"/>
  <c r="A9" i="29"/>
  <c r="L6" i="29"/>
  <c r="B10" i="29"/>
  <c r="AE25" i="25"/>
  <c r="AD25" i="25"/>
  <c r="AC25" i="25"/>
  <c r="N28" i="39"/>
  <c r="M28" i="39"/>
  <c r="L28" i="39"/>
  <c r="AE24" i="25"/>
  <c r="AD24" i="25"/>
  <c r="AC24" i="25"/>
  <c r="N27" i="39"/>
  <c r="M27" i="39"/>
  <c r="L27" i="39"/>
  <c r="AE23" i="25"/>
  <c r="AD23" i="25"/>
  <c r="AC23" i="25"/>
  <c r="N26" i="39"/>
  <c r="M26" i="39"/>
  <c r="L26" i="39"/>
  <c r="AE22" i="25"/>
  <c r="AD22" i="25"/>
  <c r="AC22" i="25"/>
  <c r="N25" i="39"/>
  <c r="M25" i="39"/>
  <c r="L25" i="39"/>
  <c r="AE21" i="25"/>
  <c r="AD21" i="25"/>
  <c r="AC21" i="25"/>
  <c r="N24" i="39"/>
  <c r="M24" i="39"/>
  <c r="L24" i="39"/>
  <c r="AE20" i="25"/>
  <c r="AD20" i="25"/>
  <c r="AC20" i="25"/>
  <c r="N23" i="39"/>
  <c r="M23" i="39"/>
  <c r="L23" i="39"/>
  <c r="AE19" i="25"/>
  <c r="AD19" i="25"/>
  <c r="AC19" i="25"/>
  <c r="N22" i="39"/>
  <c r="M22" i="39"/>
  <c r="L22" i="39"/>
  <c r="AE25" i="22"/>
  <c r="AD25" i="22"/>
  <c r="AC25" i="22"/>
  <c r="N28" i="38"/>
  <c r="M28" i="38"/>
  <c r="L28" i="38"/>
  <c r="AC24" i="22"/>
  <c r="N27" i="38"/>
  <c r="M27" i="38"/>
  <c r="L27" i="38"/>
  <c r="AE23" i="22"/>
  <c r="AD23" i="22"/>
  <c r="AC23" i="22"/>
  <c r="N26" i="38"/>
  <c r="M26" i="38"/>
  <c r="L26" i="38"/>
  <c r="AE22" i="22"/>
  <c r="AD22" i="22"/>
  <c r="AC22" i="22"/>
  <c r="N25" i="38"/>
  <c r="M25" i="38"/>
  <c r="L25" i="38"/>
  <c r="AE21" i="22"/>
  <c r="AD21" i="22"/>
  <c r="AC21" i="22"/>
  <c r="N24" i="38"/>
  <c r="M24" i="38"/>
  <c r="L24" i="38"/>
  <c r="AE20" i="22"/>
  <c r="AD20" i="22"/>
  <c r="AC20" i="22"/>
  <c r="N23" i="38"/>
  <c r="M23" i="38"/>
  <c r="L23" i="38"/>
  <c r="AE19" i="22"/>
  <c r="AD19" i="22"/>
  <c r="AC19" i="22"/>
  <c r="N22" i="38"/>
  <c r="M22" i="38"/>
  <c r="L22" i="38"/>
  <c r="AE18" i="22"/>
  <c r="AD18" i="22"/>
  <c r="AC18" i="22"/>
  <c r="N21" i="38"/>
  <c r="M21" i="38"/>
  <c r="L21" i="38"/>
  <c r="AE17" i="22"/>
  <c r="AD17" i="22"/>
  <c r="AC17" i="22"/>
  <c r="N20" i="38"/>
  <c r="M20" i="38"/>
  <c r="L20" i="38"/>
  <c r="AE16" i="22"/>
  <c r="AD16" i="22"/>
  <c r="AC16" i="22"/>
  <c r="N19" i="38"/>
  <c r="M19" i="38"/>
  <c r="L19" i="38"/>
  <c r="AE15" i="22"/>
  <c r="AD15" i="22"/>
  <c r="AC15" i="22"/>
  <c r="N18" i="38"/>
  <c r="M18" i="38"/>
  <c r="L18" i="38"/>
  <c r="AE14" i="22"/>
  <c r="AD14" i="22"/>
  <c r="AC14" i="22"/>
  <c r="N17" i="38"/>
  <c r="M17" i="38"/>
  <c r="L17" i="38"/>
  <c r="AE13" i="22"/>
  <c r="AD13" i="22"/>
  <c r="AC13" i="22"/>
  <c r="N16" i="38"/>
  <c r="M16" i="38"/>
  <c r="L16" i="38"/>
  <c r="AE12" i="22"/>
  <c r="AD12" i="22"/>
  <c r="AC12" i="22"/>
  <c r="N15" i="38"/>
  <c r="M15" i="38"/>
  <c r="L15" i="38"/>
  <c r="AE11" i="22"/>
  <c r="AD11" i="22"/>
  <c r="AC11" i="22"/>
  <c r="N14" i="38"/>
  <c r="M14" i="38"/>
  <c r="L14" i="38"/>
  <c r="AE10" i="22"/>
  <c r="AD10" i="22"/>
  <c r="AC10" i="22"/>
  <c r="N13" i="38"/>
  <c r="M13" i="38"/>
  <c r="L13" i="38"/>
  <c r="AE9" i="22"/>
  <c r="AD9" i="22"/>
  <c r="AC9" i="22"/>
  <c r="N12" i="38"/>
  <c r="M12" i="38"/>
  <c r="L12" i="38"/>
  <c r="AE8" i="22"/>
  <c r="AD8" i="22"/>
  <c r="AC8" i="22"/>
  <c r="N11" i="38"/>
  <c r="M11" i="38"/>
  <c r="L11" i="38"/>
  <c r="AE7" i="22"/>
  <c r="AD7" i="22"/>
  <c r="AC7" i="22"/>
  <c r="N10" i="38"/>
  <c r="M10" i="38"/>
  <c r="L10" i="38"/>
  <c r="AE6" i="22"/>
  <c r="P25" i="31" s="1"/>
  <c r="AD6" i="22"/>
  <c r="P23" i="31" s="1"/>
  <c r="AC6" i="22"/>
  <c r="P21" i="31" s="1"/>
  <c r="AE25" i="19"/>
  <c r="AD25" i="19"/>
  <c r="AC25" i="19"/>
  <c r="N28" i="37"/>
  <c r="M28" i="37"/>
  <c r="L28" i="37"/>
  <c r="AE24" i="19"/>
  <c r="AD24" i="19"/>
  <c r="AC24" i="19"/>
  <c r="N27" i="37"/>
  <c r="M27" i="37"/>
  <c r="L27" i="37"/>
  <c r="AE23" i="19"/>
  <c r="AD23" i="19"/>
  <c r="AC23" i="19"/>
  <c r="N26" i="37"/>
  <c r="M26" i="37"/>
  <c r="L26" i="37"/>
  <c r="AE22" i="19"/>
  <c r="AD22" i="19"/>
  <c r="AC22" i="19"/>
  <c r="N25" i="37"/>
  <c r="M25" i="37"/>
  <c r="L25" i="37"/>
  <c r="AE21" i="19"/>
  <c r="AD21" i="19"/>
  <c r="AC21" i="19"/>
  <c r="N24" i="37"/>
  <c r="M24" i="37"/>
  <c r="L24" i="37"/>
  <c r="AE20" i="19"/>
  <c r="AD20" i="19"/>
  <c r="AC20" i="19"/>
  <c r="N23" i="37"/>
  <c r="M23" i="37"/>
  <c r="L23" i="37"/>
  <c r="AE19" i="19"/>
  <c r="AD19" i="19"/>
  <c r="AC19" i="19"/>
  <c r="N22" i="37"/>
  <c r="M22" i="37"/>
  <c r="L22" i="37"/>
  <c r="AE18" i="19"/>
  <c r="AD18" i="19"/>
  <c r="AC18" i="19"/>
  <c r="N21" i="37"/>
  <c r="M21" i="37"/>
  <c r="L21" i="37"/>
  <c r="AE17" i="19"/>
  <c r="AD17" i="19"/>
  <c r="AC17" i="19"/>
  <c r="N20" i="37"/>
  <c r="M20" i="37"/>
  <c r="L20" i="37"/>
  <c r="AE16" i="19"/>
  <c r="AD16" i="19"/>
  <c r="AC16" i="19"/>
  <c r="N19" i="37"/>
  <c r="M19" i="37"/>
  <c r="L19" i="37"/>
  <c r="AE15" i="19"/>
  <c r="AD15" i="19"/>
  <c r="AC15" i="19"/>
  <c r="N18" i="37"/>
  <c r="M18" i="37"/>
  <c r="L18" i="37"/>
  <c r="AE14" i="19"/>
  <c r="AD14" i="19"/>
  <c r="AC14" i="19"/>
  <c r="N17" i="37"/>
  <c r="M17" i="37"/>
  <c r="L17" i="37"/>
  <c r="AE13" i="19"/>
  <c r="AD13" i="19"/>
  <c r="AC13" i="19"/>
  <c r="N16" i="37"/>
  <c r="M16" i="37"/>
  <c r="L16" i="37"/>
  <c r="AE12" i="19"/>
  <c r="AD12" i="19"/>
  <c r="AC12" i="19"/>
  <c r="N15" i="37"/>
  <c r="M15" i="37"/>
  <c r="L15" i="37"/>
  <c r="AE11" i="19"/>
  <c r="AD11" i="19"/>
  <c r="AC11" i="19"/>
  <c r="N14" i="37"/>
  <c r="M14" i="37"/>
  <c r="L14" i="37"/>
  <c r="AE10" i="19"/>
  <c r="AD10" i="19"/>
  <c r="AC10" i="19"/>
  <c r="N13" i="37"/>
  <c r="M13" i="37"/>
  <c r="L13" i="37"/>
  <c r="AE9" i="19"/>
  <c r="AD9" i="19"/>
  <c r="AC9" i="19"/>
  <c r="N12" i="37"/>
  <c r="M12" i="37"/>
  <c r="L12" i="37"/>
  <c r="AE8" i="19"/>
  <c r="AD8" i="19"/>
  <c r="AC8" i="19"/>
  <c r="N11" i="37"/>
  <c r="M11" i="37"/>
  <c r="L11" i="37"/>
  <c r="AE7" i="19"/>
  <c r="AD7" i="19"/>
  <c r="AC7" i="19"/>
  <c r="N10" i="37"/>
  <c r="M10" i="37"/>
  <c r="L10" i="37"/>
  <c r="AE6" i="19"/>
  <c r="P25" i="30" s="1"/>
  <c r="AD6" i="19"/>
  <c r="P23" i="30" s="1"/>
  <c r="AC6" i="19"/>
  <c r="P21" i="30" s="1"/>
  <c r="AE25" i="6"/>
  <c r="AD25" i="6"/>
  <c r="AC25" i="6"/>
  <c r="N28" i="36"/>
  <c r="M28" i="36"/>
  <c r="L28" i="36"/>
  <c r="AE24" i="6"/>
  <c r="AD24" i="6"/>
  <c r="AC24" i="6"/>
  <c r="N27" i="36"/>
  <c r="M27" i="36"/>
  <c r="L27" i="36"/>
  <c r="AE23" i="6"/>
  <c r="AD23" i="6"/>
  <c r="AC23" i="6"/>
  <c r="N26" i="36"/>
  <c r="M26" i="36"/>
  <c r="L26" i="36"/>
  <c r="AE22" i="6"/>
  <c r="AD22" i="6"/>
  <c r="AC22" i="6"/>
  <c r="N25" i="36"/>
  <c r="M25" i="36"/>
  <c r="L25" i="36"/>
  <c r="AE21" i="6"/>
  <c r="AD21" i="6"/>
  <c r="AC21" i="6"/>
  <c r="N24" i="36"/>
  <c r="M24" i="36"/>
  <c r="L24" i="36"/>
  <c r="AE20" i="6"/>
  <c r="AD20" i="6"/>
  <c r="AC20" i="6"/>
  <c r="N23" i="36"/>
  <c r="M23" i="36"/>
  <c r="L23" i="36"/>
  <c r="AE19" i="6"/>
  <c r="AD19" i="6"/>
  <c r="AC19" i="6"/>
  <c r="N22" i="36"/>
  <c r="M22" i="36"/>
  <c r="L22" i="36"/>
  <c r="AE18" i="6"/>
  <c r="AD18" i="6"/>
  <c r="AC18" i="6"/>
  <c r="N21" i="36"/>
  <c r="M21" i="36"/>
  <c r="L21" i="36"/>
  <c r="V6" i="29"/>
  <c r="E21" i="29" s="1"/>
  <c r="V4" i="29"/>
  <c r="L9" i="29" s="1"/>
  <c r="H11" i="38" l="1"/>
  <c r="H15" i="38"/>
  <c r="H19" i="38"/>
  <c r="H23" i="38"/>
  <c r="H25" i="38"/>
  <c r="H13" i="38"/>
  <c r="H21" i="38"/>
  <c r="H27" i="38"/>
  <c r="H22" i="39"/>
  <c r="H24" i="39"/>
  <c r="H26" i="39"/>
  <c r="H28" i="39"/>
  <c r="H13" i="37"/>
  <c r="H15" i="37"/>
  <c r="H21" i="37"/>
  <c r="H25" i="37"/>
  <c r="H23" i="36"/>
  <c r="H25" i="36"/>
  <c r="H27" i="36"/>
  <c r="H21" i="36"/>
  <c r="H10" i="37"/>
  <c r="H12" i="37"/>
  <c r="H14" i="37"/>
  <c r="H16" i="37"/>
  <c r="H18" i="37"/>
  <c r="H20" i="37"/>
  <c r="H22" i="37"/>
  <c r="H24" i="37"/>
  <c r="H28" i="37"/>
  <c r="H10" i="38"/>
  <c r="H12" i="38"/>
  <c r="H16" i="38"/>
  <c r="H18" i="38"/>
  <c r="H22" i="38"/>
  <c r="H24" i="38"/>
  <c r="H26" i="38"/>
  <c r="H28" i="38"/>
  <c r="H25" i="39"/>
  <c r="G31" i="31"/>
  <c r="N9" i="38"/>
  <c r="H20" i="38"/>
  <c r="H23" i="39"/>
  <c r="H14" i="38"/>
  <c r="G27" i="31"/>
  <c r="L9" i="38"/>
  <c r="H17" i="38"/>
  <c r="G29" i="31"/>
  <c r="M9" i="38"/>
  <c r="H27" i="39"/>
  <c r="G31" i="30"/>
  <c r="N9" i="37"/>
  <c r="H11" i="37"/>
  <c r="H23" i="37"/>
  <c r="G29" i="30"/>
  <c r="M9" i="37"/>
  <c r="H17" i="37"/>
  <c r="H19" i="37"/>
  <c r="H27" i="37"/>
  <c r="G27" i="30"/>
  <c r="L9" i="37"/>
  <c r="H26" i="37"/>
  <c r="H22" i="36"/>
  <c r="H24" i="36"/>
  <c r="H26" i="36"/>
  <c r="H28" i="36"/>
  <c r="N15" i="29"/>
  <c r="E24" i="29"/>
  <c r="N18" i="29"/>
  <c r="L12" i="31"/>
  <c r="L12" i="30"/>
  <c r="AD24" i="22"/>
  <c r="AE24" i="22"/>
  <c r="Z24" i="25"/>
  <c r="Z23" i="25"/>
  <c r="Z22" i="25"/>
  <c r="Z21" i="25"/>
  <c r="Z20" i="25"/>
  <c r="Z16" i="25"/>
  <c r="Z15" i="25"/>
  <c r="Z14" i="25"/>
  <c r="Z12" i="25"/>
  <c r="Z11" i="25"/>
  <c r="Z10" i="25"/>
  <c r="Z9" i="25"/>
  <c r="Z8" i="25"/>
  <c r="Y23" i="25"/>
  <c r="Y16" i="25"/>
  <c r="Y15" i="25"/>
  <c r="Y10" i="25"/>
  <c r="W25" i="25"/>
  <c r="W24" i="25"/>
  <c r="W23" i="25"/>
  <c r="W22" i="25"/>
  <c r="W16" i="25"/>
  <c r="W15" i="25"/>
  <c r="W14" i="25"/>
  <c r="W13" i="25"/>
  <c r="W12" i="25"/>
  <c r="W11" i="25"/>
  <c r="W10" i="25"/>
  <c r="V25" i="25"/>
  <c r="Y25" i="25" s="1"/>
  <c r="V24" i="25"/>
  <c r="Y24" i="25" s="1"/>
  <c r="V23" i="25"/>
  <c r="V22" i="25"/>
  <c r="Y22" i="25" s="1"/>
  <c r="V21" i="25"/>
  <c r="W21" i="25" s="1"/>
  <c r="V20" i="25"/>
  <c r="W20" i="25" s="1"/>
  <c r="V19" i="25"/>
  <c r="Z19" i="25" s="1"/>
  <c r="V18" i="25"/>
  <c r="Z18" i="25" s="1"/>
  <c r="V17" i="25"/>
  <c r="Y17" i="25" s="1"/>
  <c r="V16" i="25"/>
  <c r="V15" i="25"/>
  <c r="V14" i="25"/>
  <c r="Y14" i="25" s="1"/>
  <c r="V13" i="25"/>
  <c r="Y13" i="25" s="1"/>
  <c r="V12" i="25"/>
  <c r="Y12" i="25" s="1"/>
  <c r="V11" i="25"/>
  <c r="Y11" i="25" s="1"/>
  <c r="V10" i="25"/>
  <c r="V9" i="25"/>
  <c r="W9" i="25" s="1"/>
  <c r="V8" i="25"/>
  <c r="W8" i="25" s="1"/>
  <c r="V7" i="25"/>
  <c r="Z7" i="25" s="1"/>
  <c r="V6" i="25"/>
  <c r="Z25" i="22"/>
  <c r="Z23" i="22"/>
  <c r="Y24" i="22"/>
  <c r="Y23" i="22"/>
  <c r="Y22" i="22"/>
  <c r="Y21" i="22"/>
  <c r="Y12" i="22"/>
  <c r="Y11" i="22"/>
  <c r="Y10" i="22"/>
  <c r="Y9" i="22"/>
  <c r="W24" i="22"/>
  <c r="W23" i="22"/>
  <c r="W22" i="22"/>
  <c r="W21" i="22"/>
  <c r="W20" i="22"/>
  <c r="W19" i="22"/>
  <c r="W18" i="22"/>
  <c r="W17" i="22"/>
  <c r="W12" i="22"/>
  <c r="W11" i="22"/>
  <c r="W10" i="22"/>
  <c r="W9" i="22"/>
  <c r="W8" i="22"/>
  <c r="W7" i="22"/>
  <c r="W6" i="22"/>
  <c r="V25" i="22"/>
  <c r="W25" i="22" s="1"/>
  <c r="V24" i="22"/>
  <c r="Z24" i="22" s="1"/>
  <c r="V23" i="22"/>
  <c r="V22" i="22"/>
  <c r="Z22" i="22" s="1"/>
  <c r="V21" i="22"/>
  <c r="Z21" i="22" s="1"/>
  <c r="V20" i="22"/>
  <c r="Y20" i="22" s="1"/>
  <c r="V19" i="22"/>
  <c r="Y19" i="22" s="1"/>
  <c r="V18" i="22"/>
  <c r="Y18" i="22" s="1"/>
  <c r="V17" i="22"/>
  <c r="Y17" i="22" s="1"/>
  <c r="V16" i="22"/>
  <c r="W16" i="22" s="1"/>
  <c r="V15" i="22"/>
  <c r="W15" i="22" s="1"/>
  <c r="V14" i="22"/>
  <c r="W14" i="22" s="1"/>
  <c r="V13" i="22"/>
  <c r="W13" i="22" s="1"/>
  <c r="V12" i="22"/>
  <c r="Z12" i="22" s="1"/>
  <c r="V11" i="22"/>
  <c r="Z11" i="22" s="1"/>
  <c r="V10" i="22"/>
  <c r="Z10" i="22" s="1"/>
  <c r="V9" i="22"/>
  <c r="Z9" i="22" s="1"/>
  <c r="V8" i="22"/>
  <c r="Y8" i="22" s="1"/>
  <c r="V7" i="22"/>
  <c r="Y7" i="22" s="1"/>
  <c r="V6" i="22"/>
  <c r="P26" i="22" s="1"/>
  <c r="Z13" i="22" l="1"/>
  <c r="P47" i="22"/>
  <c r="Z14" i="22"/>
  <c r="O68" i="22"/>
  <c r="P41" i="22"/>
  <c r="O26" i="22"/>
  <c r="Z17" i="22"/>
  <c r="Y7" i="25"/>
  <c r="N56" i="22"/>
  <c r="N29" i="22"/>
  <c r="O41" i="22"/>
  <c r="Y14" i="22"/>
  <c r="Z6" i="22"/>
  <c r="Z18" i="22"/>
  <c r="Y8" i="25"/>
  <c r="Y20" i="25"/>
  <c r="Z13" i="25"/>
  <c r="Z25" i="25"/>
  <c r="N23" i="22"/>
  <c r="P50" i="22"/>
  <c r="N38" i="22"/>
  <c r="O35" i="22"/>
  <c r="P62" i="22"/>
  <c r="O56" i="22"/>
  <c r="Z16" i="22"/>
  <c r="Y18" i="25"/>
  <c r="Y15" i="22"/>
  <c r="Z7" i="22"/>
  <c r="Z19" i="22"/>
  <c r="Y9" i="25"/>
  <c r="Y21" i="25"/>
  <c r="N44" i="22"/>
  <c r="P56" i="22"/>
  <c r="P44" i="22"/>
  <c r="N26" i="22"/>
  <c r="O23" i="22"/>
  <c r="O38" i="22"/>
  <c r="P20" i="22"/>
  <c r="Z15" i="22"/>
  <c r="N53" i="22"/>
  <c r="N50" i="22"/>
  <c r="Y25" i="22"/>
  <c r="Y16" i="22"/>
  <c r="Z8" i="22"/>
  <c r="Z20" i="22"/>
  <c r="W17" i="25"/>
  <c r="P23" i="22"/>
  <c r="O50" i="22"/>
  <c r="P32" i="22"/>
  <c r="O17" i="22"/>
  <c r="N59" i="22"/>
  <c r="O47" i="22"/>
  <c r="Y19" i="25"/>
  <c r="W18" i="25"/>
  <c r="N20" i="22"/>
  <c r="P65" i="22"/>
  <c r="Z17" i="25"/>
  <c r="N62" i="22"/>
  <c r="N35" i="22"/>
  <c r="O20" i="22"/>
  <c r="O44" i="22"/>
  <c r="P35" i="22"/>
  <c r="O53" i="22"/>
  <c r="P29" i="22"/>
  <c r="W7" i="25"/>
  <c r="P38" i="22"/>
  <c r="O29" i="22"/>
  <c r="O65" i="22"/>
  <c r="P68" i="22"/>
  <c r="N65" i="22"/>
  <c r="N17" i="22"/>
  <c r="O62" i="22"/>
  <c r="N41" i="22"/>
  <c r="Y13" i="22"/>
  <c r="O32" i="22"/>
  <c r="N68" i="22"/>
  <c r="Y6" i="22"/>
  <c r="W19" i="25"/>
  <c r="P59" i="22"/>
  <c r="N47" i="22"/>
  <c r="O59" i="22"/>
  <c r="N32" i="22"/>
  <c r="P17" i="22"/>
  <c r="P53" i="22"/>
  <c r="P68" i="25"/>
  <c r="C18" i="31"/>
  <c r="C18" i="30"/>
  <c r="H9" i="38"/>
  <c r="H9" i="37"/>
  <c r="O68" i="25"/>
  <c r="O59" i="25"/>
  <c r="P62" i="25"/>
  <c r="O50" i="25"/>
  <c r="N50" i="25"/>
  <c r="N62" i="25"/>
  <c r="N56" i="25"/>
  <c r="O53" i="25"/>
  <c r="N65" i="25"/>
  <c r="W6" i="25"/>
  <c r="N59" i="25"/>
  <c r="P65" i="25"/>
  <c r="P50" i="25"/>
  <c r="N68" i="25"/>
  <c r="P53" i="25"/>
  <c r="AD18" i="25"/>
  <c r="AD17" i="25"/>
  <c r="AD14" i="25"/>
  <c r="AD7" i="25"/>
  <c r="AD16" i="25"/>
  <c r="AD15" i="25"/>
  <c r="AD10" i="25"/>
  <c r="AD6" i="25"/>
  <c r="AD13" i="25"/>
  <c r="AD11" i="25"/>
  <c r="AD8" i="25"/>
  <c r="AD12" i="25"/>
  <c r="AD9" i="25"/>
  <c r="AC18" i="25"/>
  <c r="AC16" i="25"/>
  <c r="AC14" i="25"/>
  <c r="AC12" i="25"/>
  <c r="AC10" i="25"/>
  <c r="AC8" i="25"/>
  <c r="AE7" i="25"/>
  <c r="M14" i="39"/>
  <c r="L12" i="39"/>
  <c r="AE14" i="25"/>
  <c r="N21" i="39"/>
  <c r="N19" i="39"/>
  <c r="N17" i="39"/>
  <c r="N15" i="39"/>
  <c r="N13" i="39"/>
  <c r="N11" i="39"/>
  <c r="L19" i="39"/>
  <c r="L13" i="39"/>
  <c r="AE15" i="25"/>
  <c r="M16" i="39"/>
  <c r="L14" i="39"/>
  <c r="AE16" i="25"/>
  <c r="M21" i="39"/>
  <c r="M19" i="39"/>
  <c r="M17" i="39"/>
  <c r="M15" i="39"/>
  <c r="M13" i="39"/>
  <c r="M11" i="39"/>
  <c r="L21" i="39"/>
  <c r="L17" i="39"/>
  <c r="L15" i="39"/>
  <c r="L11" i="39"/>
  <c r="AE17" i="25"/>
  <c r="AE13" i="25"/>
  <c r="AE11" i="25"/>
  <c r="AE9" i="25"/>
  <c r="M18" i="39"/>
  <c r="M10" i="39"/>
  <c r="L18" i="39"/>
  <c r="AE18" i="25"/>
  <c r="AE10" i="25"/>
  <c r="AE6" i="25"/>
  <c r="P25" i="32" s="1"/>
  <c r="AC17" i="25"/>
  <c r="AC15" i="25"/>
  <c r="AC13" i="25"/>
  <c r="AC11" i="25"/>
  <c r="AC9" i="25"/>
  <c r="AC7" i="25"/>
  <c r="M20" i="39"/>
  <c r="L16" i="39"/>
  <c r="AE8" i="25"/>
  <c r="N20" i="39"/>
  <c r="N18" i="39"/>
  <c r="N16" i="39"/>
  <c r="N14" i="39"/>
  <c r="N12" i="39"/>
  <c r="N10" i="39"/>
  <c r="M12" i="39"/>
  <c r="L20" i="39"/>
  <c r="L10" i="39"/>
  <c r="AE12" i="25"/>
  <c r="Z6" i="25"/>
  <c r="N10" i="25" s="1"/>
  <c r="O65" i="25"/>
  <c r="P56" i="25"/>
  <c r="N53" i="25"/>
  <c r="Y6" i="25"/>
  <c r="O56" i="25"/>
  <c r="P59" i="25"/>
  <c r="O62" i="25"/>
  <c r="C4" i="23"/>
  <c r="G4" i="23" s="1"/>
  <c r="C4" i="26"/>
  <c r="G4" i="26" s="1"/>
  <c r="M5" i="26" s="1"/>
  <c r="C6" i="26"/>
  <c r="G6" i="26" s="1"/>
  <c r="C8" i="26"/>
  <c r="G8" i="26" s="1"/>
  <c r="C10" i="26"/>
  <c r="G10" i="26" s="1"/>
  <c r="C12" i="26"/>
  <c r="G12" i="26" s="1"/>
  <c r="C14" i="26"/>
  <c r="G14" i="26" s="1"/>
  <c r="C16" i="26"/>
  <c r="G16" i="26" s="1"/>
  <c r="C18" i="26"/>
  <c r="G18" i="26" s="1"/>
  <c r="C20" i="26"/>
  <c r="G20" i="26" s="1"/>
  <c r="C22" i="26"/>
  <c r="G22" i="26" s="1"/>
  <c r="C24" i="26"/>
  <c r="G24" i="26" s="1"/>
  <c r="C26" i="26"/>
  <c r="G26" i="26" s="1"/>
  <c r="C28" i="26"/>
  <c r="G28" i="26" s="1"/>
  <c r="C30" i="26"/>
  <c r="G30" i="26" s="1"/>
  <c r="C32" i="26"/>
  <c r="G32" i="26" s="1"/>
  <c r="C34" i="26"/>
  <c r="G34" i="26" s="1"/>
  <c r="C36" i="26"/>
  <c r="G36" i="26" s="1"/>
  <c r="C38" i="26"/>
  <c r="G38" i="26" s="1"/>
  <c r="C40" i="26"/>
  <c r="G40" i="26" s="1"/>
  <c r="C42" i="26"/>
  <c r="G42" i="26" s="1"/>
  <c r="B6" i="26"/>
  <c r="B8" i="26"/>
  <c r="B10" i="26"/>
  <c r="B12" i="26"/>
  <c r="B14" i="26"/>
  <c r="B16" i="26"/>
  <c r="B18" i="26"/>
  <c r="B20" i="26"/>
  <c r="B22" i="26"/>
  <c r="B24" i="26"/>
  <c r="B26" i="26"/>
  <c r="B28" i="26"/>
  <c r="B30" i="26"/>
  <c r="B32" i="26"/>
  <c r="B34" i="26"/>
  <c r="B36" i="26"/>
  <c r="B38" i="26"/>
  <c r="B40" i="26"/>
  <c r="B42" i="26"/>
  <c r="B4" i="26"/>
  <c r="G36" i="24"/>
  <c r="C36" i="24"/>
  <c r="V43" i="26"/>
  <c r="T43" i="26"/>
  <c r="M43" i="26"/>
  <c r="K43" i="26"/>
  <c r="X42" i="26"/>
  <c r="V42" i="26"/>
  <c r="T42" i="26"/>
  <c r="O42" i="26"/>
  <c r="M42" i="26"/>
  <c r="K42" i="26"/>
  <c r="E42" i="26"/>
  <c r="F42" i="26" s="1"/>
  <c r="V41" i="26"/>
  <c r="T41" i="26"/>
  <c r="Z41" i="26" s="1"/>
  <c r="M41" i="26"/>
  <c r="K41" i="26"/>
  <c r="X40" i="26"/>
  <c r="V40" i="26"/>
  <c r="T40" i="26"/>
  <c r="O40" i="26"/>
  <c r="M40" i="26"/>
  <c r="K40" i="26"/>
  <c r="E40" i="26"/>
  <c r="F40" i="26" s="1"/>
  <c r="V39" i="26"/>
  <c r="T39" i="26"/>
  <c r="M39" i="26"/>
  <c r="K39" i="26"/>
  <c r="X38" i="26"/>
  <c r="V38" i="26"/>
  <c r="T38" i="26"/>
  <c r="O38" i="26"/>
  <c r="M38" i="26"/>
  <c r="K38" i="26"/>
  <c r="E38" i="26"/>
  <c r="F38" i="26" s="1"/>
  <c r="V37" i="26"/>
  <c r="T37" i="26"/>
  <c r="Z37" i="26" s="1"/>
  <c r="M37" i="26"/>
  <c r="K37" i="26"/>
  <c r="X36" i="26"/>
  <c r="V36" i="26"/>
  <c r="T36" i="26"/>
  <c r="O36" i="26"/>
  <c r="M36" i="26"/>
  <c r="K36" i="26"/>
  <c r="E36" i="26"/>
  <c r="F36" i="26" s="1"/>
  <c r="V35" i="26"/>
  <c r="T35" i="26"/>
  <c r="Z35" i="26" s="1"/>
  <c r="M35" i="26"/>
  <c r="K35" i="26"/>
  <c r="X34" i="26"/>
  <c r="V34" i="26"/>
  <c r="T34" i="26"/>
  <c r="O34" i="26"/>
  <c r="M34" i="26"/>
  <c r="K34" i="26"/>
  <c r="E34" i="26"/>
  <c r="F34" i="26" s="1"/>
  <c r="V33" i="26"/>
  <c r="T33" i="26"/>
  <c r="Z33" i="26" s="1"/>
  <c r="M33" i="26"/>
  <c r="K33" i="26"/>
  <c r="X32" i="26"/>
  <c r="V32" i="26"/>
  <c r="T32" i="26"/>
  <c r="O32" i="26"/>
  <c r="M32" i="26"/>
  <c r="K32" i="26"/>
  <c r="E32" i="26"/>
  <c r="F32" i="26" s="1"/>
  <c r="V31" i="26"/>
  <c r="T31" i="26"/>
  <c r="Z31" i="26" s="1"/>
  <c r="M31" i="26"/>
  <c r="K31" i="26"/>
  <c r="X30" i="26"/>
  <c r="V30" i="26"/>
  <c r="T30" i="26"/>
  <c r="O30" i="26"/>
  <c r="M30" i="26"/>
  <c r="K30" i="26"/>
  <c r="E30" i="26"/>
  <c r="F30" i="26" s="1"/>
  <c r="V29" i="26"/>
  <c r="T29" i="26"/>
  <c r="M29" i="26"/>
  <c r="K29" i="26"/>
  <c r="X28" i="26"/>
  <c r="V28" i="26"/>
  <c r="T28" i="26"/>
  <c r="O28" i="26"/>
  <c r="Q28" i="26" s="1"/>
  <c r="M28" i="26"/>
  <c r="K28" i="26"/>
  <c r="E28" i="26"/>
  <c r="F28" i="26" s="1"/>
  <c r="V27" i="26"/>
  <c r="T27" i="26"/>
  <c r="Z27" i="26" s="1"/>
  <c r="M27" i="26"/>
  <c r="K27" i="26"/>
  <c r="X26" i="26"/>
  <c r="V26" i="26"/>
  <c r="T26" i="26"/>
  <c r="O26" i="26"/>
  <c r="M26" i="26"/>
  <c r="K26" i="26"/>
  <c r="E26" i="26"/>
  <c r="F26" i="26" s="1"/>
  <c r="V25" i="26"/>
  <c r="T25" i="26"/>
  <c r="Z25" i="26" s="1"/>
  <c r="M25" i="26"/>
  <c r="K25" i="26"/>
  <c r="X24" i="26"/>
  <c r="V24" i="26"/>
  <c r="T24" i="26"/>
  <c r="O24" i="26"/>
  <c r="M24" i="26"/>
  <c r="K24" i="26"/>
  <c r="E24" i="26"/>
  <c r="F24" i="26" s="1"/>
  <c r="V23" i="26"/>
  <c r="T23" i="26"/>
  <c r="M23" i="26"/>
  <c r="K23" i="26"/>
  <c r="X22" i="26"/>
  <c r="V22" i="26"/>
  <c r="T22" i="26"/>
  <c r="O22" i="26"/>
  <c r="M22" i="26"/>
  <c r="K22" i="26"/>
  <c r="E22" i="26"/>
  <c r="F22" i="26" s="1"/>
  <c r="V21" i="26"/>
  <c r="T21" i="26"/>
  <c r="M21" i="26"/>
  <c r="K21" i="26"/>
  <c r="X20" i="26"/>
  <c r="V20" i="26"/>
  <c r="T20" i="26"/>
  <c r="O20" i="26"/>
  <c r="M20" i="26"/>
  <c r="K20" i="26"/>
  <c r="E20" i="26"/>
  <c r="F20" i="26" s="1"/>
  <c r="V19" i="26"/>
  <c r="T19" i="26"/>
  <c r="M19" i="26"/>
  <c r="K19" i="26"/>
  <c r="X18" i="26"/>
  <c r="V18" i="26"/>
  <c r="T18" i="26"/>
  <c r="O18" i="26"/>
  <c r="M18" i="26"/>
  <c r="K18" i="26"/>
  <c r="E18" i="26"/>
  <c r="F18" i="26" s="1"/>
  <c r="V17" i="26"/>
  <c r="T17" i="26"/>
  <c r="Z17" i="26" s="1"/>
  <c r="M17" i="26"/>
  <c r="K17" i="26"/>
  <c r="AD16" i="26"/>
  <c r="X16" i="26"/>
  <c r="V16" i="26"/>
  <c r="T16" i="26"/>
  <c r="O16" i="26"/>
  <c r="M16" i="26"/>
  <c r="K16" i="26"/>
  <c r="E16" i="26"/>
  <c r="F16" i="26" s="1"/>
  <c r="V15" i="26"/>
  <c r="T15" i="26"/>
  <c r="Z15" i="26" s="1"/>
  <c r="M15" i="26"/>
  <c r="K15" i="26"/>
  <c r="X14" i="26"/>
  <c r="V14" i="26"/>
  <c r="T14" i="26"/>
  <c r="O14" i="26"/>
  <c r="M14" i="26"/>
  <c r="K14" i="26"/>
  <c r="E14" i="26"/>
  <c r="F14" i="26" s="1"/>
  <c r="V13" i="26"/>
  <c r="T13" i="26"/>
  <c r="M13" i="26"/>
  <c r="K13" i="26"/>
  <c r="X12" i="26"/>
  <c r="V12" i="26"/>
  <c r="T12" i="26"/>
  <c r="O12" i="26"/>
  <c r="M12" i="26"/>
  <c r="K12" i="26"/>
  <c r="E12" i="26"/>
  <c r="F12" i="26" s="1"/>
  <c r="V11" i="26"/>
  <c r="T11" i="26"/>
  <c r="Z11" i="26" s="1"/>
  <c r="M11" i="26"/>
  <c r="K11" i="26"/>
  <c r="X10" i="26"/>
  <c r="V10" i="26"/>
  <c r="T10" i="26"/>
  <c r="O10" i="26"/>
  <c r="M10" i="26"/>
  <c r="K10" i="26"/>
  <c r="E10" i="26"/>
  <c r="F10" i="26" s="1"/>
  <c r="V9" i="26"/>
  <c r="T9" i="26"/>
  <c r="M9" i="26"/>
  <c r="K9" i="26"/>
  <c r="X8" i="26"/>
  <c r="V8" i="26"/>
  <c r="T8" i="26"/>
  <c r="O8" i="26"/>
  <c r="M8" i="26"/>
  <c r="K8" i="26"/>
  <c r="E8" i="26"/>
  <c r="F8" i="26" s="1"/>
  <c r="V7" i="26"/>
  <c r="T7" i="26"/>
  <c r="Z7" i="26" s="1"/>
  <c r="M7" i="26"/>
  <c r="K7" i="26"/>
  <c r="X6" i="26"/>
  <c r="V6" i="26"/>
  <c r="T6" i="26"/>
  <c r="O6" i="26"/>
  <c r="M6" i="26"/>
  <c r="K6" i="26"/>
  <c r="E6" i="26"/>
  <c r="F6" i="26" s="1"/>
  <c r="V5" i="26"/>
  <c r="K4" i="26"/>
  <c r="E4" i="26"/>
  <c r="Q66" i="25"/>
  <c r="Q63" i="25"/>
  <c r="Q60" i="25"/>
  <c r="Q57" i="25"/>
  <c r="Q54" i="25"/>
  <c r="Q51" i="25"/>
  <c r="Q48" i="25"/>
  <c r="T25" i="25"/>
  <c r="T24" i="25"/>
  <c r="T23" i="25"/>
  <c r="T22" i="25"/>
  <c r="T21" i="25"/>
  <c r="T20" i="25"/>
  <c r="T19" i="25"/>
  <c r="T18" i="25"/>
  <c r="T17" i="25"/>
  <c r="T16" i="25"/>
  <c r="T15" i="25"/>
  <c r="T14" i="25"/>
  <c r="T13" i="25"/>
  <c r="T12" i="25"/>
  <c r="T11" i="25"/>
  <c r="T10" i="25"/>
  <c r="T9" i="25"/>
  <c r="T8" i="25"/>
  <c r="T7" i="25"/>
  <c r="T6" i="25"/>
  <c r="C4" i="25"/>
  <c r="C3" i="25"/>
  <c r="C28" i="24"/>
  <c r="I19" i="24"/>
  <c r="I18" i="24"/>
  <c r="I17" i="24"/>
  <c r="B6" i="23"/>
  <c r="C6" i="23"/>
  <c r="G6" i="23" s="1"/>
  <c r="B8" i="23"/>
  <c r="C8" i="23"/>
  <c r="G8" i="23" s="1"/>
  <c r="B10" i="23"/>
  <c r="C10" i="23"/>
  <c r="G10" i="23" s="1"/>
  <c r="B12" i="23"/>
  <c r="C12" i="23"/>
  <c r="G12" i="23" s="1"/>
  <c r="B14" i="23"/>
  <c r="C14" i="23"/>
  <c r="G14" i="23" s="1"/>
  <c r="B16" i="23"/>
  <c r="C16" i="23"/>
  <c r="G16" i="23" s="1"/>
  <c r="B18" i="23"/>
  <c r="C18" i="23"/>
  <c r="G18" i="23" s="1"/>
  <c r="B20" i="23"/>
  <c r="C20" i="23"/>
  <c r="G20" i="23" s="1"/>
  <c r="B22" i="23"/>
  <c r="C22" i="23"/>
  <c r="G22" i="23" s="1"/>
  <c r="B24" i="23"/>
  <c r="C24" i="23"/>
  <c r="G24" i="23" s="1"/>
  <c r="B26" i="23"/>
  <c r="C26" i="23"/>
  <c r="G26" i="23" s="1"/>
  <c r="B28" i="23"/>
  <c r="C28" i="23"/>
  <c r="G28" i="23" s="1"/>
  <c r="B30" i="23"/>
  <c r="C30" i="23"/>
  <c r="G30" i="23" s="1"/>
  <c r="B32" i="23"/>
  <c r="C32" i="23"/>
  <c r="G32" i="23" s="1"/>
  <c r="B34" i="23"/>
  <c r="C34" i="23"/>
  <c r="G34" i="23" s="1"/>
  <c r="B36" i="23"/>
  <c r="C36" i="23"/>
  <c r="G36" i="23" s="1"/>
  <c r="B38" i="23"/>
  <c r="C38" i="23"/>
  <c r="G38" i="23" s="1"/>
  <c r="B40" i="23"/>
  <c r="C40" i="23"/>
  <c r="G40" i="23" s="1"/>
  <c r="B42" i="23"/>
  <c r="C42" i="23"/>
  <c r="G42" i="23" s="1"/>
  <c r="B4" i="23"/>
  <c r="V43" i="23"/>
  <c r="T43" i="23"/>
  <c r="Z43" i="23" s="1"/>
  <c r="M43" i="23"/>
  <c r="K43" i="23"/>
  <c r="X42" i="23"/>
  <c r="V42" i="23"/>
  <c r="T42" i="23"/>
  <c r="O42" i="23"/>
  <c r="M42" i="23"/>
  <c r="K42" i="23"/>
  <c r="E42" i="23"/>
  <c r="F42" i="23" s="1"/>
  <c r="V41" i="23"/>
  <c r="T41" i="23"/>
  <c r="Z41" i="23" s="1"/>
  <c r="M41" i="23"/>
  <c r="K41" i="23"/>
  <c r="X40" i="23"/>
  <c r="V40" i="23"/>
  <c r="T40" i="23"/>
  <c r="O40" i="23"/>
  <c r="M40" i="23"/>
  <c r="K40" i="23"/>
  <c r="E40" i="23"/>
  <c r="F40" i="23" s="1"/>
  <c r="V39" i="23"/>
  <c r="T39" i="23"/>
  <c r="Z39" i="23" s="1"/>
  <c r="M39" i="23"/>
  <c r="K39" i="23"/>
  <c r="X38" i="23"/>
  <c r="V38" i="23"/>
  <c r="T38" i="23"/>
  <c r="O38" i="23"/>
  <c r="M38" i="23"/>
  <c r="K38" i="23"/>
  <c r="E38" i="23"/>
  <c r="F38" i="23" s="1"/>
  <c r="V37" i="23"/>
  <c r="T37" i="23"/>
  <c r="Z37" i="23" s="1"/>
  <c r="M37" i="23"/>
  <c r="K37" i="23"/>
  <c r="X36" i="23"/>
  <c r="V36" i="23"/>
  <c r="T36" i="23"/>
  <c r="O36" i="23"/>
  <c r="M36" i="23"/>
  <c r="K36" i="23"/>
  <c r="E36" i="23"/>
  <c r="F36" i="23" s="1"/>
  <c r="V35" i="23"/>
  <c r="T35" i="23"/>
  <c r="M35" i="23"/>
  <c r="K35" i="23"/>
  <c r="X34" i="23"/>
  <c r="V34" i="23"/>
  <c r="T34" i="23"/>
  <c r="O34" i="23"/>
  <c r="M34" i="23"/>
  <c r="K34" i="23"/>
  <c r="E34" i="23"/>
  <c r="F34" i="23" s="1"/>
  <c r="V33" i="23"/>
  <c r="T33" i="23"/>
  <c r="Z33" i="23" s="1"/>
  <c r="M33" i="23"/>
  <c r="K33" i="23"/>
  <c r="X32" i="23"/>
  <c r="V32" i="23"/>
  <c r="T32" i="23"/>
  <c r="O32" i="23"/>
  <c r="M32" i="23"/>
  <c r="K32" i="23"/>
  <c r="E32" i="23"/>
  <c r="F32" i="23" s="1"/>
  <c r="V31" i="23"/>
  <c r="T31" i="23"/>
  <c r="Z31" i="23" s="1"/>
  <c r="M31" i="23"/>
  <c r="K31" i="23"/>
  <c r="X30" i="23"/>
  <c r="V30" i="23"/>
  <c r="T30" i="23"/>
  <c r="O30" i="23"/>
  <c r="M30" i="23"/>
  <c r="K30" i="23"/>
  <c r="E30" i="23"/>
  <c r="F30" i="23" s="1"/>
  <c r="V29" i="23"/>
  <c r="T29" i="23"/>
  <c r="Z29" i="23" s="1"/>
  <c r="M29" i="23"/>
  <c r="K29" i="23"/>
  <c r="X28" i="23"/>
  <c r="V28" i="23"/>
  <c r="T28" i="23"/>
  <c r="O28" i="23"/>
  <c r="M28" i="23"/>
  <c r="K28" i="23"/>
  <c r="E28" i="23"/>
  <c r="F28" i="23" s="1"/>
  <c r="V27" i="23"/>
  <c r="T27" i="23"/>
  <c r="M27" i="23"/>
  <c r="K27" i="23"/>
  <c r="X26" i="23"/>
  <c r="V26" i="23"/>
  <c r="T26" i="23"/>
  <c r="O26" i="23"/>
  <c r="M26" i="23"/>
  <c r="K26" i="23"/>
  <c r="E26" i="23"/>
  <c r="F26" i="23" s="1"/>
  <c r="V25" i="23"/>
  <c r="T25" i="23"/>
  <c r="M25" i="23"/>
  <c r="K25" i="23"/>
  <c r="X24" i="23"/>
  <c r="V24" i="23"/>
  <c r="T24" i="23"/>
  <c r="O24" i="23"/>
  <c r="M24" i="23"/>
  <c r="K24" i="23"/>
  <c r="E24" i="23"/>
  <c r="F24" i="23" s="1"/>
  <c r="V23" i="23"/>
  <c r="T23" i="23"/>
  <c r="M23" i="23"/>
  <c r="K23" i="23"/>
  <c r="X22" i="23"/>
  <c r="V22" i="23"/>
  <c r="T22" i="23"/>
  <c r="O22" i="23"/>
  <c r="M22" i="23"/>
  <c r="K22" i="23"/>
  <c r="E22" i="23"/>
  <c r="F22" i="23" s="1"/>
  <c r="V21" i="23"/>
  <c r="T21" i="23"/>
  <c r="M21" i="23"/>
  <c r="K21" i="23"/>
  <c r="X20" i="23"/>
  <c r="V20" i="23"/>
  <c r="T20" i="23"/>
  <c r="O20" i="23"/>
  <c r="M20" i="23"/>
  <c r="K20" i="23"/>
  <c r="E20" i="23"/>
  <c r="F20" i="23" s="1"/>
  <c r="V19" i="23"/>
  <c r="T19" i="23"/>
  <c r="Z19" i="23" s="1"/>
  <c r="M19" i="23"/>
  <c r="K19" i="23"/>
  <c r="X18" i="23"/>
  <c r="V18" i="23"/>
  <c r="T18" i="23"/>
  <c r="O18" i="23"/>
  <c r="M18" i="23"/>
  <c r="K18" i="23"/>
  <c r="E18" i="23"/>
  <c r="F18" i="23" s="1"/>
  <c r="V17" i="23"/>
  <c r="T17" i="23"/>
  <c r="Z17" i="23" s="1"/>
  <c r="M17" i="23"/>
  <c r="K17" i="23"/>
  <c r="AD16" i="23"/>
  <c r="X16" i="23"/>
  <c r="V16" i="23"/>
  <c r="T16" i="23"/>
  <c r="O16" i="23"/>
  <c r="M16" i="23"/>
  <c r="K16" i="23"/>
  <c r="E16" i="23"/>
  <c r="F16" i="23" s="1"/>
  <c r="V15" i="23"/>
  <c r="T15" i="23"/>
  <c r="Z15" i="23" s="1"/>
  <c r="M15" i="23"/>
  <c r="K15" i="23"/>
  <c r="X14" i="23"/>
  <c r="V14" i="23"/>
  <c r="T14" i="23"/>
  <c r="O14" i="23"/>
  <c r="M14" i="23"/>
  <c r="K14" i="23"/>
  <c r="E14" i="23"/>
  <c r="F14" i="23" s="1"/>
  <c r="V13" i="23"/>
  <c r="T13" i="23"/>
  <c r="M13" i="23"/>
  <c r="K13" i="23"/>
  <c r="X12" i="23"/>
  <c r="V12" i="23"/>
  <c r="T12" i="23"/>
  <c r="O12" i="23"/>
  <c r="M12" i="23"/>
  <c r="K12" i="23"/>
  <c r="E12" i="23"/>
  <c r="F12" i="23" s="1"/>
  <c r="V11" i="23"/>
  <c r="T11" i="23"/>
  <c r="Z11" i="23" s="1"/>
  <c r="M11" i="23"/>
  <c r="K11" i="23"/>
  <c r="X10" i="23"/>
  <c r="V10" i="23"/>
  <c r="T10" i="23"/>
  <c r="O10" i="23"/>
  <c r="M10" i="23"/>
  <c r="K10" i="23"/>
  <c r="E10" i="23"/>
  <c r="F10" i="23" s="1"/>
  <c r="V9" i="23"/>
  <c r="T9" i="23"/>
  <c r="M9" i="23"/>
  <c r="K9" i="23"/>
  <c r="X8" i="23"/>
  <c r="V8" i="23"/>
  <c r="T8" i="23"/>
  <c r="O8" i="23"/>
  <c r="Q8" i="23" s="1"/>
  <c r="M8" i="23"/>
  <c r="K8" i="23"/>
  <c r="E8" i="23"/>
  <c r="F8" i="23" s="1"/>
  <c r="V7" i="23"/>
  <c r="T7" i="23"/>
  <c r="Z7" i="23" s="1"/>
  <c r="M7" i="23"/>
  <c r="K7" i="23"/>
  <c r="X6" i="23"/>
  <c r="V6" i="23"/>
  <c r="T6" i="23"/>
  <c r="O6" i="23"/>
  <c r="M6" i="23"/>
  <c r="K6" i="23"/>
  <c r="E6" i="23"/>
  <c r="F6" i="23" s="1"/>
  <c r="V5" i="23"/>
  <c r="T5" i="23"/>
  <c r="Z5" i="23" s="1"/>
  <c r="M5" i="23"/>
  <c r="K5" i="23"/>
  <c r="X4" i="23"/>
  <c r="V4" i="23"/>
  <c r="T4" i="23"/>
  <c r="O4" i="23"/>
  <c r="M4" i="23"/>
  <c r="K4" i="23"/>
  <c r="E4" i="23"/>
  <c r="F4" i="23" s="1"/>
  <c r="Q66" i="22"/>
  <c r="Q63" i="22"/>
  <c r="Q60" i="22"/>
  <c r="Q57" i="22"/>
  <c r="Q54" i="22"/>
  <c r="Q51" i="22"/>
  <c r="Q48" i="22"/>
  <c r="Q45" i="22"/>
  <c r="Q42" i="22"/>
  <c r="Q39" i="22"/>
  <c r="Q36" i="22"/>
  <c r="Q33" i="22"/>
  <c r="Q30" i="22"/>
  <c r="Q27" i="22"/>
  <c r="T25" i="22"/>
  <c r="T24" i="22"/>
  <c r="Q24" i="22"/>
  <c r="T23" i="22"/>
  <c r="T22" i="22"/>
  <c r="T21" i="22"/>
  <c r="Q21" i="22"/>
  <c r="T20" i="22"/>
  <c r="T19" i="22"/>
  <c r="T18" i="22"/>
  <c r="Q18" i="22"/>
  <c r="T17" i="22"/>
  <c r="T16" i="22"/>
  <c r="T15" i="22"/>
  <c r="Q15" i="22"/>
  <c r="T14" i="22"/>
  <c r="T13" i="22"/>
  <c r="T12" i="22"/>
  <c r="T11" i="22"/>
  <c r="T10" i="22"/>
  <c r="T9" i="22"/>
  <c r="T8" i="22"/>
  <c r="T7" i="22"/>
  <c r="T6" i="22"/>
  <c r="C4" i="22"/>
  <c r="C3" i="22"/>
  <c r="G36" i="21"/>
  <c r="C36" i="21"/>
  <c r="C28" i="21"/>
  <c r="I19" i="21"/>
  <c r="I18" i="21"/>
  <c r="I17" i="21"/>
  <c r="V25" i="19"/>
  <c r="V24" i="19"/>
  <c r="V23" i="19"/>
  <c r="V22" i="19"/>
  <c r="V21" i="19"/>
  <c r="V20" i="19"/>
  <c r="V19" i="19"/>
  <c r="V18" i="19"/>
  <c r="V17" i="19"/>
  <c r="V16" i="19"/>
  <c r="V15" i="19"/>
  <c r="V14" i="19"/>
  <c r="V13" i="19"/>
  <c r="V12" i="19"/>
  <c r="V11" i="19"/>
  <c r="V10" i="19"/>
  <c r="V9" i="19"/>
  <c r="V8" i="19"/>
  <c r="V7" i="19"/>
  <c r="V6" i="19"/>
  <c r="W6" i="19"/>
  <c r="B6" i="20"/>
  <c r="C6" i="20"/>
  <c r="G6" i="20" s="1"/>
  <c r="B8" i="20"/>
  <c r="C8" i="20"/>
  <c r="G8" i="20" s="1"/>
  <c r="B10" i="20"/>
  <c r="C10" i="20"/>
  <c r="G10" i="20" s="1"/>
  <c r="B12" i="20"/>
  <c r="C12" i="20"/>
  <c r="G12" i="20" s="1"/>
  <c r="B14" i="20"/>
  <c r="C14" i="20"/>
  <c r="G14" i="20" s="1"/>
  <c r="B16" i="20"/>
  <c r="C16" i="20"/>
  <c r="G16" i="20" s="1"/>
  <c r="B18" i="20"/>
  <c r="C18" i="20"/>
  <c r="G18" i="20" s="1"/>
  <c r="B20" i="20"/>
  <c r="C20" i="20"/>
  <c r="G20" i="20" s="1"/>
  <c r="B22" i="20"/>
  <c r="C22" i="20"/>
  <c r="G22" i="20" s="1"/>
  <c r="B24" i="20"/>
  <c r="C24" i="20"/>
  <c r="G24" i="20" s="1"/>
  <c r="B26" i="20"/>
  <c r="C26" i="20"/>
  <c r="G26" i="20" s="1"/>
  <c r="B28" i="20"/>
  <c r="C28" i="20"/>
  <c r="G28" i="20" s="1"/>
  <c r="B30" i="20"/>
  <c r="C30" i="20"/>
  <c r="G30" i="20" s="1"/>
  <c r="B32" i="20"/>
  <c r="C32" i="20"/>
  <c r="G32" i="20" s="1"/>
  <c r="B34" i="20"/>
  <c r="C34" i="20"/>
  <c r="G34" i="20" s="1"/>
  <c r="B36" i="20"/>
  <c r="C36" i="20"/>
  <c r="G36" i="20" s="1"/>
  <c r="B38" i="20"/>
  <c r="C38" i="20"/>
  <c r="G38" i="20" s="1"/>
  <c r="B40" i="20"/>
  <c r="C40" i="20"/>
  <c r="G40" i="20" s="1"/>
  <c r="B42" i="20"/>
  <c r="C42" i="20"/>
  <c r="G42" i="20" s="1"/>
  <c r="C4" i="20"/>
  <c r="G4" i="20" s="1"/>
  <c r="B4" i="20"/>
  <c r="V43" i="20"/>
  <c r="T43" i="20"/>
  <c r="M43" i="20"/>
  <c r="K43" i="20"/>
  <c r="X42" i="20"/>
  <c r="V42" i="20"/>
  <c r="T42" i="20"/>
  <c r="O42" i="20"/>
  <c r="M42" i="20"/>
  <c r="K42" i="20"/>
  <c r="E42" i="20"/>
  <c r="F42" i="20" s="1"/>
  <c r="V41" i="20"/>
  <c r="T41" i="20"/>
  <c r="M41" i="20"/>
  <c r="K41" i="20"/>
  <c r="X40" i="20"/>
  <c r="V40" i="20"/>
  <c r="T40" i="20"/>
  <c r="O40" i="20"/>
  <c r="M40" i="20"/>
  <c r="K40" i="20"/>
  <c r="E40" i="20"/>
  <c r="F40" i="20" s="1"/>
  <c r="V39" i="20"/>
  <c r="T39" i="20"/>
  <c r="Z39" i="20" s="1"/>
  <c r="M39" i="20"/>
  <c r="K39" i="20"/>
  <c r="X38" i="20"/>
  <c r="V38" i="20"/>
  <c r="T38" i="20"/>
  <c r="O38" i="20"/>
  <c r="M38" i="20"/>
  <c r="K38" i="20"/>
  <c r="E38" i="20"/>
  <c r="F38" i="20" s="1"/>
  <c r="V37" i="20"/>
  <c r="T37" i="20"/>
  <c r="M37" i="20"/>
  <c r="K37" i="20"/>
  <c r="X36" i="20"/>
  <c r="V36" i="20"/>
  <c r="T36" i="20"/>
  <c r="O36" i="20"/>
  <c r="M36" i="20"/>
  <c r="K36" i="20"/>
  <c r="E36" i="20"/>
  <c r="F36" i="20" s="1"/>
  <c r="V35" i="20"/>
  <c r="T35" i="20"/>
  <c r="M35" i="20"/>
  <c r="K35" i="20"/>
  <c r="X34" i="20"/>
  <c r="V34" i="20"/>
  <c r="T34" i="20"/>
  <c r="O34" i="20"/>
  <c r="M34" i="20"/>
  <c r="K34" i="20"/>
  <c r="E34" i="20"/>
  <c r="F34" i="20" s="1"/>
  <c r="V33" i="20"/>
  <c r="T33" i="20"/>
  <c r="Z33" i="20" s="1"/>
  <c r="M33" i="20"/>
  <c r="K33" i="20"/>
  <c r="X32" i="20"/>
  <c r="V32" i="20"/>
  <c r="T32" i="20"/>
  <c r="O32" i="20"/>
  <c r="M32" i="20"/>
  <c r="K32" i="20"/>
  <c r="E32" i="20"/>
  <c r="F32" i="20" s="1"/>
  <c r="V31" i="20"/>
  <c r="T31" i="20"/>
  <c r="Z31" i="20" s="1"/>
  <c r="M31" i="20"/>
  <c r="K31" i="20"/>
  <c r="X30" i="20"/>
  <c r="V30" i="20"/>
  <c r="T30" i="20"/>
  <c r="O30" i="20"/>
  <c r="M30" i="20"/>
  <c r="K30" i="20"/>
  <c r="E30" i="20"/>
  <c r="F30" i="20" s="1"/>
  <c r="V29" i="20"/>
  <c r="T29" i="20"/>
  <c r="Z29" i="20" s="1"/>
  <c r="M29" i="20"/>
  <c r="K29" i="20"/>
  <c r="X28" i="20"/>
  <c r="V28" i="20"/>
  <c r="T28" i="20"/>
  <c r="O28" i="20"/>
  <c r="M28" i="20"/>
  <c r="K28" i="20"/>
  <c r="E28" i="20"/>
  <c r="F28" i="20" s="1"/>
  <c r="V27" i="20"/>
  <c r="T27" i="20"/>
  <c r="M27" i="20"/>
  <c r="K27" i="20"/>
  <c r="X26" i="20"/>
  <c r="V26" i="20"/>
  <c r="T26" i="20"/>
  <c r="O26" i="20"/>
  <c r="M26" i="20"/>
  <c r="K26" i="20"/>
  <c r="E26" i="20"/>
  <c r="F26" i="20" s="1"/>
  <c r="V25" i="20"/>
  <c r="T25" i="20"/>
  <c r="Z25" i="20" s="1"/>
  <c r="M25" i="20"/>
  <c r="K25" i="20"/>
  <c r="X24" i="20"/>
  <c r="V24" i="20"/>
  <c r="T24" i="20"/>
  <c r="O24" i="20"/>
  <c r="M24" i="20"/>
  <c r="K24" i="20"/>
  <c r="E24" i="20"/>
  <c r="F24" i="20" s="1"/>
  <c r="V23" i="20"/>
  <c r="T23" i="20"/>
  <c r="M23" i="20"/>
  <c r="K23" i="20"/>
  <c r="X22" i="20"/>
  <c r="V22" i="20"/>
  <c r="T22" i="20"/>
  <c r="O22" i="20"/>
  <c r="M22" i="20"/>
  <c r="K22" i="20"/>
  <c r="E22" i="20"/>
  <c r="F22" i="20" s="1"/>
  <c r="V21" i="20"/>
  <c r="T21" i="20"/>
  <c r="Z21" i="20" s="1"/>
  <c r="M21" i="20"/>
  <c r="K21" i="20"/>
  <c r="X20" i="20"/>
  <c r="V20" i="20"/>
  <c r="T20" i="20"/>
  <c r="O20" i="20"/>
  <c r="M20" i="20"/>
  <c r="K20" i="20"/>
  <c r="E20" i="20"/>
  <c r="F20" i="20" s="1"/>
  <c r="V19" i="20"/>
  <c r="T19" i="20"/>
  <c r="M19" i="20"/>
  <c r="K19" i="20"/>
  <c r="X18" i="20"/>
  <c r="V18" i="20"/>
  <c r="T18" i="20"/>
  <c r="O18" i="20"/>
  <c r="M18" i="20"/>
  <c r="K18" i="20"/>
  <c r="E18" i="20"/>
  <c r="F18" i="20" s="1"/>
  <c r="V17" i="20"/>
  <c r="T17" i="20"/>
  <c r="M17" i="20"/>
  <c r="K17" i="20"/>
  <c r="AD16" i="20"/>
  <c r="X16" i="20"/>
  <c r="V16" i="20"/>
  <c r="T16" i="20"/>
  <c r="O16" i="20"/>
  <c r="M16" i="20"/>
  <c r="K16" i="20"/>
  <c r="E16" i="20"/>
  <c r="F16" i="20" s="1"/>
  <c r="V15" i="20"/>
  <c r="T15" i="20"/>
  <c r="M15" i="20"/>
  <c r="K15" i="20"/>
  <c r="X14" i="20"/>
  <c r="V14" i="20"/>
  <c r="T14" i="20"/>
  <c r="O14" i="20"/>
  <c r="M14" i="20"/>
  <c r="K14" i="20"/>
  <c r="E14" i="20"/>
  <c r="F14" i="20" s="1"/>
  <c r="V13" i="20"/>
  <c r="T13" i="20"/>
  <c r="M13" i="20"/>
  <c r="K13" i="20"/>
  <c r="X12" i="20"/>
  <c r="V12" i="20"/>
  <c r="T12" i="20"/>
  <c r="O12" i="20"/>
  <c r="M12" i="20"/>
  <c r="K12" i="20"/>
  <c r="E12" i="20"/>
  <c r="F12" i="20" s="1"/>
  <c r="V11" i="20"/>
  <c r="T11" i="20"/>
  <c r="M11" i="20"/>
  <c r="K11" i="20"/>
  <c r="X10" i="20"/>
  <c r="V10" i="20"/>
  <c r="T10" i="20"/>
  <c r="O10" i="20"/>
  <c r="M10" i="20"/>
  <c r="K10" i="20"/>
  <c r="E10" i="20"/>
  <c r="F10" i="20" s="1"/>
  <c r="V9" i="20"/>
  <c r="T9" i="20"/>
  <c r="Z9" i="20" s="1"/>
  <c r="M9" i="20"/>
  <c r="K9" i="20"/>
  <c r="X8" i="20"/>
  <c r="V8" i="20"/>
  <c r="T8" i="20"/>
  <c r="O8" i="20"/>
  <c r="M8" i="20"/>
  <c r="K8" i="20"/>
  <c r="E8" i="20"/>
  <c r="F8" i="20" s="1"/>
  <c r="V7" i="20"/>
  <c r="K6" i="20"/>
  <c r="E6" i="20"/>
  <c r="V5" i="20"/>
  <c r="X4" i="20"/>
  <c r="V4" i="20"/>
  <c r="M4" i="20"/>
  <c r="K4" i="20"/>
  <c r="O4" i="20"/>
  <c r="E4" i="20"/>
  <c r="F4" i="20" s="1"/>
  <c r="Q66" i="19"/>
  <c r="Q63" i="19"/>
  <c r="Q60" i="19"/>
  <c r="Q57" i="19"/>
  <c r="Q54" i="19"/>
  <c r="Q51" i="19"/>
  <c r="Q48" i="19"/>
  <c r="Q45" i="19"/>
  <c r="T25" i="19"/>
  <c r="T24" i="19"/>
  <c r="T23" i="19"/>
  <c r="T22" i="19"/>
  <c r="T21" i="19"/>
  <c r="T20" i="19"/>
  <c r="T19" i="19"/>
  <c r="T18" i="19"/>
  <c r="T17" i="19"/>
  <c r="T16" i="19"/>
  <c r="T15" i="19"/>
  <c r="T14" i="19"/>
  <c r="T13" i="19"/>
  <c r="T12" i="19"/>
  <c r="T11" i="19"/>
  <c r="T10" i="19"/>
  <c r="T9" i="19"/>
  <c r="T8" i="19"/>
  <c r="T7" i="19"/>
  <c r="T6" i="19"/>
  <c r="C4" i="19"/>
  <c r="C3" i="19"/>
  <c r="Q45" i="6"/>
  <c r="Q48" i="6"/>
  <c r="Q51" i="6"/>
  <c r="Q54" i="6"/>
  <c r="Q57" i="6"/>
  <c r="Q60" i="6"/>
  <c r="Q63" i="6"/>
  <c r="Q66" i="6"/>
  <c r="Q18" i="26" l="1"/>
  <c r="Q42" i="26"/>
  <c r="V6" i="20"/>
  <c r="F6" i="20"/>
  <c r="P26" i="19"/>
  <c r="N56" i="19"/>
  <c r="O68" i="19"/>
  <c r="N53" i="19"/>
  <c r="P32" i="19"/>
  <c r="N62" i="19"/>
  <c r="N23" i="19"/>
  <c r="N17" i="19"/>
  <c r="P38" i="19"/>
  <c r="N29" i="19"/>
  <c r="P17" i="19"/>
  <c r="P44" i="19"/>
  <c r="P23" i="19"/>
  <c r="O20" i="19"/>
  <c r="O26" i="19"/>
  <c r="O17" i="19"/>
  <c r="O38" i="19"/>
  <c r="P47" i="19"/>
  <c r="P65" i="19"/>
  <c r="O53" i="19"/>
  <c r="N26" i="19"/>
  <c r="N59" i="19"/>
  <c r="O47" i="19"/>
  <c r="O65" i="19"/>
  <c r="P50" i="19"/>
  <c r="P56" i="19"/>
  <c r="P62" i="19"/>
  <c r="O23" i="19"/>
  <c r="N32" i="19"/>
  <c r="N38" i="19"/>
  <c r="N50" i="19"/>
  <c r="N68" i="19"/>
  <c r="O14" i="19"/>
  <c r="N41" i="19"/>
  <c r="P59" i="19"/>
  <c r="P35" i="19"/>
  <c r="P53" i="19"/>
  <c r="P41" i="19"/>
  <c r="P68" i="19"/>
  <c r="N20" i="19"/>
  <c r="N44" i="19"/>
  <c r="N65" i="19"/>
  <c r="N35" i="19"/>
  <c r="O59" i="19"/>
  <c r="N47" i="19"/>
  <c r="O32" i="19"/>
  <c r="O41" i="19"/>
  <c r="O62" i="19"/>
  <c r="P29" i="19"/>
  <c r="O44" i="19"/>
  <c r="O50" i="19"/>
  <c r="P14" i="19"/>
  <c r="P20" i="19"/>
  <c r="N14" i="19"/>
  <c r="O29" i="19"/>
  <c r="O35" i="19"/>
  <c r="O56" i="19"/>
  <c r="Z18" i="19"/>
  <c r="Y18" i="19"/>
  <c r="Z27" i="20"/>
  <c r="W7" i="19"/>
  <c r="Z7" i="19"/>
  <c r="Y7" i="19"/>
  <c r="Z19" i="19"/>
  <c r="Y19" i="19"/>
  <c r="Z9" i="23"/>
  <c r="Z35" i="23"/>
  <c r="Z29" i="26"/>
  <c r="Z8" i="19"/>
  <c r="Y8" i="19"/>
  <c r="Y10" i="19"/>
  <c r="Z10" i="19"/>
  <c r="Y22" i="19"/>
  <c r="Z22" i="19"/>
  <c r="Q8" i="26"/>
  <c r="Y15" i="19"/>
  <c r="Z15" i="19"/>
  <c r="Z16" i="19"/>
  <c r="Y16" i="19"/>
  <c r="Z17" i="19"/>
  <c r="Y17" i="19"/>
  <c r="Z20" i="19"/>
  <c r="Y20" i="19"/>
  <c r="Z9" i="19"/>
  <c r="Y9" i="19"/>
  <c r="Q18" i="23"/>
  <c r="Q42" i="23"/>
  <c r="Z19" i="20"/>
  <c r="Z43" i="20"/>
  <c r="Z11" i="19"/>
  <c r="Y11" i="19"/>
  <c r="Y23" i="19"/>
  <c r="Z23" i="19"/>
  <c r="Z27" i="23"/>
  <c r="Z21" i="26"/>
  <c r="Z21" i="19"/>
  <c r="Y21" i="19"/>
  <c r="Z15" i="20"/>
  <c r="Z17" i="20"/>
  <c r="Z41" i="20"/>
  <c r="Y12" i="19"/>
  <c r="Z12" i="19"/>
  <c r="Y24" i="19"/>
  <c r="Z24" i="19"/>
  <c r="Z25" i="23"/>
  <c r="Z43" i="26"/>
  <c r="Q28" i="23"/>
  <c r="Y13" i="19"/>
  <c r="Z13" i="19"/>
  <c r="Y25" i="19"/>
  <c r="Z25" i="19"/>
  <c r="Z11" i="20"/>
  <c r="Z37" i="20"/>
  <c r="Y14" i="19"/>
  <c r="Z14" i="19"/>
  <c r="Z21" i="23"/>
  <c r="Z28" i="26"/>
  <c r="M9" i="39"/>
  <c r="N9" i="25"/>
  <c r="M4" i="26"/>
  <c r="F4" i="26"/>
  <c r="AC6" i="25"/>
  <c r="P21" i="32" s="1"/>
  <c r="Q32" i="26"/>
  <c r="Z36" i="26"/>
  <c r="H21" i="39"/>
  <c r="H19" i="39"/>
  <c r="H14" i="39"/>
  <c r="H12" i="39"/>
  <c r="H11" i="39"/>
  <c r="H15" i="39"/>
  <c r="H18" i="39"/>
  <c r="H16" i="39"/>
  <c r="H20" i="39"/>
  <c r="H17" i="39"/>
  <c r="H10" i="39"/>
  <c r="H13" i="39"/>
  <c r="Q6" i="26"/>
  <c r="Z12" i="26"/>
  <c r="Z38" i="26"/>
  <c r="Q24" i="26"/>
  <c r="N23" i="25"/>
  <c r="P35" i="25"/>
  <c r="O44" i="25"/>
  <c r="Q4" i="20"/>
  <c r="K5" i="20" s="1"/>
  <c r="Q8" i="20"/>
  <c r="O26" i="25"/>
  <c r="Q28" i="20"/>
  <c r="Q38" i="20"/>
  <c r="Q18" i="20"/>
  <c r="Q42" i="20"/>
  <c r="N29" i="25"/>
  <c r="P47" i="25"/>
  <c r="Z12" i="20"/>
  <c r="Z38" i="20"/>
  <c r="Q30" i="20"/>
  <c r="Q32" i="20"/>
  <c r="Z36" i="20"/>
  <c r="P23" i="32"/>
  <c r="N20" i="25"/>
  <c r="O17" i="25"/>
  <c r="P17" i="25"/>
  <c r="Q26" i="20"/>
  <c r="Z32" i="20"/>
  <c r="T4" i="26"/>
  <c r="Q12" i="26"/>
  <c r="Q14" i="26"/>
  <c r="Z20" i="26"/>
  <c r="Q10" i="26"/>
  <c r="Z16" i="26"/>
  <c r="Z18" i="26"/>
  <c r="Z42" i="26"/>
  <c r="N17" i="25"/>
  <c r="Q15" i="25" s="1"/>
  <c r="O47" i="25"/>
  <c r="O20" i="25"/>
  <c r="O29" i="25"/>
  <c r="P29" i="25"/>
  <c r="O23" i="25"/>
  <c r="O41" i="25"/>
  <c r="V4" i="26"/>
  <c r="P23" i="25"/>
  <c r="O38" i="25"/>
  <c r="P41" i="25"/>
  <c r="X4" i="26"/>
  <c r="N44" i="25"/>
  <c r="O35" i="25"/>
  <c r="P26" i="25"/>
  <c r="N32" i="25"/>
  <c r="N26" i="25"/>
  <c r="P32" i="25"/>
  <c r="P20" i="25"/>
  <c r="O32" i="25"/>
  <c r="P38" i="25"/>
  <c r="N41" i="25"/>
  <c r="N47" i="25"/>
  <c r="N38" i="25"/>
  <c r="N35" i="25"/>
  <c r="P44" i="25"/>
  <c r="Z30" i="26"/>
  <c r="Q20" i="26"/>
  <c r="Z26" i="26"/>
  <c r="Z8" i="26"/>
  <c r="Z32" i="26"/>
  <c r="Q16" i="26"/>
  <c r="T26" i="25"/>
  <c r="D32" i="24" s="1"/>
  <c r="Z22" i="26"/>
  <c r="Q26" i="23"/>
  <c r="Q32" i="23"/>
  <c r="Q4" i="23"/>
  <c r="Q30" i="23"/>
  <c r="Z36" i="23"/>
  <c r="T26" i="22"/>
  <c r="D32" i="21" s="1"/>
  <c r="Q20" i="20"/>
  <c r="Q24" i="20"/>
  <c r="Z30" i="20"/>
  <c r="Z26" i="20"/>
  <c r="Q33" i="20"/>
  <c r="X20" i="19" s="1"/>
  <c r="Q16" i="20"/>
  <c r="Q29" i="20"/>
  <c r="X18" i="19" s="1"/>
  <c r="Q22" i="20"/>
  <c r="Z28" i="20"/>
  <c r="Q14" i="20"/>
  <c r="Q40" i="20"/>
  <c r="Q12" i="20"/>
  <c r="Q10" i="20"/>
  <c r="Q27" i="20"/>
  <c r="X17" i="19" s="1"/>
  <c r="Q36" i="20"/>
  <c r="Z42" i="20"/>
  <c r="Q34" i="20"/>
  <c r="Z40" i="20"/>
  <c r="Q14" i="23"/>
  <c r="Q40" i="23"/>
  <c r="Z4" i="23"/>
  <c r="Q24" i="23"/>
  <c r="Q16" i="23"/>
  <c r="Z22" i="23"/>
  <c r="Q12" i="23"/>
  <c r="Q34" i="23"/>
  <c r="Z40" i="23"/>
  <c r="Q6" i="23"/>
  <c r="Z38" i="23"/>
  <c r="Q22" i="23"/>
  <c r="Q20" i="23"/>
  <c r="Q38" i="23"/>
  <c r="Q10" i="23"/>
  <c r="Q36" i="23"/>
  <c r="Y6" i="19"/>
  <c r="Z6" i="19"/>
  <c r="Q9" i="23"/>
  <c r="Q21" i="23"/>
  <c r="X14" i="22" s="1"/>
  <c r="Q23" i="23"/>
  <c r="Q25" i="23"/>
  <c r="X16" i="22" s="1"/>
  <c r="Q15" i="20"/>
  <c r="Q19" i="20"/>
  <c r="X13" i="19" s="1"/>
  <c r="Q21" i="20"/>
  <c r="X14" i="19" s="1"/>
  <c r="Q23" i="20"/>
  <c r="Q29" i="23"/>
  <c r="X18" i="22" s="1"/>
  <c r="Q31" i="23"/>
  <c r="X19" i="22" s="1"/>
  <c r="Q33" i="23"/>
  <c r="X20" i="22" s="1"/>
  <c r="Q43" i="23"/>
  <c r="X25" i="22" s="1"/>
  <c r="Q21" i="26"/>
  <c r="X14" i="25" s="1"/>
  <c r="Q19" i="26"/>
  <c r="Q25" i="20"/>
  <c r="Q35" i="26"/>
  <c r="X21" i="25" s="1"/>
  <c r="Q39" i="26"/>
  <c r="Q43" i="26"/>
  <c r="X25" i="25" s="1"/>
  <c r="O11" i="22"/>
  <c r="Z20" i="23"/>
  <c r="Q39" i="23"/>
  <c r="X23" i="22" s="1"/>
  <c r="Q9" i="26"/>
  <c r="X8" i="25" s="1"/>
  <c r="Q11" i="26"/>
  <c r="X9" i="25" s="1"/>
  <c r="Q13" i="26"/>
  <c r="Q15" i="26"/>
  <c r="X11" i="25" s="1"/>
  <c r="Z24" i="23"/>
  <c r="Q37" i="23"/>
  <c r="X22" i="22" s="1"/>
  <c r="Z10" i="26"/>
  <c r="N14" i="22"/>
  <c r="O14" i="22"/>
  <c r="Q43" i="20"/>
  <c r="P14" i="22"/>
  <c r="Z6" i="26"/>
  <c r="N11" i="22"/>
  <c r="Z40" i="26"/>
  <c r="O14" i="25"/>
  <c r="Z10" i="20"/>
  <c r="Z19" i="26"/>
  <c r="N14" i="25"/>
  <c r="Z34" i="20"/>
  <c r="Q35" i="23"/>
  <c r="Z34" i="26"/>
  <c r="P11" i="22"/>
  <c r="P14" i="25"/>
  <c r="Q27" i="26"/>
  <c r="X17" i="25" s="1"/>
  <c r="Q41" i="26"/>
  <c r="X24" i="25" s="1"/>
  <c r="Q17" i="26"/>
  <c r="X12" i="25" s="1"/>
  <c r="Q33" i="26"/>
  <c r="X20" i="25" s="1"/>
  <c r="Q7" i="26"/>
  <c r="X7" i="25" s="1"/>
  <c r="Z23" i="26"/>
  <c r="Q26" i="26"/>
  <c r="Q37" i="26"/>
  <c r="X22" i="25" s="1"/>
  <c r="Q22" i="26"/>
  <c r="Q30" i="26"/>
  <c r="Q34" i="26"/>
  <c r="Q36" i="26"/>
  <c r="Q38" i="26"/>
  <c r="Q40" i="26"/>
  <c r="Z14" i="26"/>
  <c r="Z24" i="26"/>
  <c r="Q23" i="26"/>
  <c r="Q25" i="26"/>
  <c r="X16" i="25" s="1"/>
  <c r="Z13" i="26"/>
  <c r="Z39" i="26"/>
  <c r="Z9" i="26"/>
  <c r="Q29" i="26"/>
  <c r="Q31" i="26"/>
  <c r="X19" i="25" s="1"/>
  <c r="Z42" i="23"/>
  <c r="Z16" i="23"/>
  <c r="Q7" i="23"/>
  <c r="X7" i="22" s="1"/>
  <c r="Q17" i="23"/>
  <c r="X12" i="22" s="1"/>
  <c r="Q27" i="23"/>
  <c r="X17" i="22" s="1"/>
  <c r="Z13" i="23"/>
  <c r="Z6" i="23"/>
  <c r="Z8" i="23"/>
  <c r="Z10" i="23"/>
  <c r="Z12" i="23"/>
  <c r="Z18" i="23"/>
  <c r="Z26" i="23"/>
  <c r="Z28" i="23"/>
  <c r="Z30" i="23"/>
  <c r="Z32" i="23"/>
  <c r="Q41" i="23"/>
  <c r="X24" i="22" s="1"/>
  <c r="Z23" i="23"/>
  <c r="Z34" i="23"/>
  <c r="Z14" i="23"/>
  <c r="Q11" i="23"/>
  <c r="X9" i="22" s="1"/>
  <c r="Q13" i="23"/>
  <c r="Q15" i="23"/>
  <c r="X11" i="22" s="1"/>
  <c r="Q19" i="23"/>
  <c r="X13" i="22" s="1"/>
  <c r="Q5" i="23"/>
  <c r="X6" i="22" s="1"/>
  <c r="Q17" i="20"/>
  <c r="Q13" i="20"/>
  <c r="Z16" i="20"/>
  <c r="Z22" i="20"/>
  <c r="Q41" i="20"/>
  <c r="Z8" i="20"/>
  <c r="Z14" i="20"/>
  <c r="Z18" i="20"/>
  <c r="Z20" i="20"/>
  <c r="Q37" i="20"/>
  <c r="Q39" i="20"/>
  <c r="Z23" i="20"/>
  <c r="Q9" i="20"/>
  <c r="Q31" i="20"/>
  <c r="Z35" i="20"/>
  <c r="Z13" i="20"/>
  <c r="Z24" i="20"/>
  <c r="Q11" i="20"/>
  <c r="Q35" i="20"/>
  <c r="M7" i="20"/>
  <c r="T6" i="20"/>
  <c r="T4" i="20"/>
  <c r="Z4" i="20" s="1"/>
  <c r="T5" i="20" s="1"/>
  <c r="Z5" i="20" s="1"/>
  <c r="M5" i="20"/>
  <c r="M6" i="20"/>
  <c r="T26" i="19"/>
  <c r="D32" i="15" s="1"/>
  <c r="C6" i="17"/>
  <c r="G6" i="17" s="1"/>
  <c r="C8" i="17"/>
  <c r="G8" i="17" s="1"/>
  <c r="C10" i="17"/>
  <c r="G10" i="17" s="1"/>
  <c r="C12" i="17"/>
  <c r="G12" i="17" s="1"/>
  <c r="C14" i="17"/>
  <c r="G14" i="17" s="1"/>
  <c r="C16" i="17"/>
  <c r="G16" i="17" s="1"/>
  <c r="C18" i="17"/>
  <c r="G18" i="17" s="1"/>
  <c r="C20" i="17"/>
  <c r="G20" i="17" s="1"/>
  <c r="C22" i="17"/>
  <c r="G22" i="17" s="1"/>
  <c r="C24" i="17"/>
  <c r="G24" i="17" s="1"/>
  <c r="C26" i="17"/>
  <c r="G26" i="17" s="1"/>
  <c r="C28" i="17"/>
  <c r="G28" i="17" s="1"/>
  <c r="C30" i="17"/>
  <c r="G30" i="17" s="1"/>
  <c r="C32" i="17"/>
  <c r="G32" i="17" s="1"/>
  <c r="C34" i="17"/>
  <c r="G34" i="17" s="1"/>
  <c r="C36" i="17"/>
  <c r="G36" i="17" s="1"/>
  <c r="C38" i="17"/>
  <c r="G38" i="17" s="1"/>
  <c r="C40" i="17"/>
  <c r="G40" i="17" s="1"/>
  <c r="C42" i="17"/>
  <c r="G42" i="17" s="1"/>
  <c r="C4" i="17"/>
  <c r="G4" i="17" s="1"/>
  <c r="B4" i="17"/>
  <c r="F25" i="18"/>
  <c r="F7" i="18"/>
  <c r="F8" i="18"/>
  <c r="F9" i="18"/>
  <c r="F10" i="18"/>
  <c r="F11" i="18"/>
  <c r="F12" i="18"/>
  <c r="F13" i="18"/>
  <c r="F14" i="18"/>
  <c r="F15" i="18"/>
  <c r="F16" i="18"/>
  <c r="F17" i="18"/>
  <c r="F18" i="18"/>
  <c r="F19" i="18"/>
  <c r="F20" i="18"/>
  <c r="F21" i="18"/>
  <c r="F22" i="18"/>
  <c r="F23" i="18"/>
  <c r="F24" i="18"/>
  <c r="F6" i="18"/>
  <c r="X18" i="25" l="1"/>
  <c r="X21" i="22"/>
  <c r="X8" i="22"/>
  <c r="G29" i="32"/>
  <c r="Q5" i="20"/>
  <c r="X6" i="19" s="1"/>
  <c r="G27" i="32"/>
  <c r="L9" i="39"/>
  <c r="G31" i="32"/>
  <c r="N9" i="39"/>
  <c r="Z4" i="26"/>
  <c r="T5" i="26" s="1"/>
  <c r="Z5" i="26" s="1"/>
  <c r="L12" i="32"/>
  <c r="Q21" i="25"/>
  <c r="Q27" i="25"/>
  <c r="Q18" i="25"/>
  <c r="Q45" i="25"/>
  <c r="O4" i="26"/>
  <c r="Q4" i="26" s="1"/>
  <c r="K5" i="26" s="1"/>
  <c r="Q5" i="26" s="1"/>
  <c r="Q42" i="25"/>
  <c r="Q39" i="25"/>
  <c r="Q24" i="25"/>
  <c r="Q33" i="25"/>
  <c r="Q30" i="25"/>
  <c r="Q36" i="25"/>
  <c r="Q12" i="25"/>
  <c r="Q30" i="19"/>
  <c r="Q12" i="22"/>
  <c r="Q21" i="19"/>
  <c r="Q27" i="19"/>
  <c r="Q24" i="19"/>
  <c r="Q18" i="19"/>
  <c r="Q33" i="19"/>
  <c r="Q42" i="19"/>
  <c r="Q36" i="19"/>
  <c r="Q39" i="19"/>
  <c r="Q9" i="22"/>
  <c r="X23" i="25"/>
  <c r="X15" i="19"/>
  <c r="X10" i="25"/>
  <c r="X13" i="25"/>
  <c r="X15" i="22"/>
  <c r="X10" i="22"/>
  <c r="X15" i="25"/>
  <c r="X11" i="19"/>
  <c r="X16" i="19"/>
  <c r="X21" i="19"/>
  <c r="X9" i="19"/>
  <c r="X25" i="19"/>
  <c r="X19" i="19"/>
  <c r="X10" i="19"/>
  <c r="X8" i="19"/>
  <c r="X12" i="19"/>
  <c r="X23" i="19"/>
  <c r="X24" i="19"/>
  <c r="X22" i="19"/>
  <c r="X6" i="20"/>
  <c r="Z6" i="20" s="1"/>
  <c r="T7" i="20" s="1"/>
  <c r="Z7" i="20" s="1"/>
  <c r="O6" i="20"/>
  <c r="Q6" i="20" s="1"/>
  <c r="K7" i="20" s="1"/>
  <c r="Q7" i="20" s="1"/>
  <c r="Q15" i="19"/>
  <c r="Q12" i="19"/>
  <c r="F5" i="18"/>
  <c r="B6" i="17"/>
  <c r="B8" i="17"/>
  <c r="B10" i="17"/>
  <c r="B12" i="17"/>
  <c r="B14" i="17"/>
  <c r="B16" i="17"/>
  <c r="B18" i="17"/>
  <c r="B20" i="17"/>
  <c r="B22" i="17"/>
  <c r="B24" i="17"/>
  <c r="B26" i="17"/>
  <c r="B28" i="17"/>
  <c r="B30" i="17"/>
  <c r="B32" i="17"/>
  <c r="B34" i="17"/>
  <c r="B36" i="17"/>
  <c r="B38" i="17"/>
  <c r="B40" i="17"/>
  <c r="B42" i="17"/>
  <c r="V25" i="6"/>
  <c r="V24" i="6"/>
  <c r="V23" i="6"/>
  <c r="V22" i="6"/>
  <c r="V21" i="6"/>
  <c r="V20" i="6"/>
  <c r="V19" i="6"/>
  <c r="V18" i="6"/>
  <c r="V17" i="6"/>
  <c r="V16" i="6"/>
  <c r="V15" i="6"/>
  <c r="V14" i="6"/>
  <c r="V13" i="6"/>
  <c r="V12" i="6"/>
  <c r="V11" i="6"/>
  <c r="V10" i="6"/>
  <c r="V9" i="6"/>
  <c r="V8" i="6"/>
  <c r="V7" i="6"/>
  <c r="V6" i="6"/>
  <c r="N53" i="6" l="1"/>
  <c r="N56" i="6"/>
  <c r="N47" i="6"/>
  <c r="N20" i="6"/>
  <c r="P68" i="6"/>
  <c r="O68" i="6"/>
  <c r="N65" i="6"/>
  <c r="O29" i="6"/>
  <c r="N26" i="6"/>
  <c r="N17" i="6"/>
  <c r="O41" i="6"/>
  <c r="O53" i="6"/>
  <c r="N68" i="6"/>
  <c r="N23" i="6"/>
  <c r="O17" i="6"/>
  <c r="P29" i="6"/>
  <c r="P20" i="6"/>
  <c r="P47" i="6"/>
  <c r="P26" i="6"/>
  <c r="P23" i="6"/>
  <c r="N44" i="6"/>
  <c r="P56" i="6"/>
  <c r="P53" i="6"/>
  <c r="N62" i="6"/>
  <c r="N32" i="6"/>
  <c r="O14" i="6"/>
  <c r="O20" i="6"/>
  <c r="O26" i="6"/>
  <c r="O32" i="6"/>
  <c r="O50" i="6"/>
  <c r="O56" i="6"/>
  <c r="N41" i="6"/>
  <c r="P14" i="6"/>
  <c r="P59" i="6"/>
  <c r="O23" i="6"/>
  <c r="N29" i="6"/>
  <c r="P38" i="6"/>
  <c r="P44" i="6"/>
  <c r="N35" i="6"/>
  <c r="P50" i="6"/>
  <c r="N50" i="6"/>
  <c r="O62" i="6"/>
  <c r="O47" i="6"/>
  <c r="P17" i="6"/>
  <c r="N38" i="6"/>
  <c r="O65" i="6"/>
  <c r="N59" i="6"/>
  <c r="P32" i="6"/>
  <c r="O38" i="6"/>
  <c r="P41" i="6"/>
  <c r="O35" i="6"/>
  <c r="O59" i="6"/>
  <c r="P35" i="6"/>
  <c r="P62" i="6"/>
  <c r="P65" i="6"/>
  <c r="O44" i="6"/>
  <c r="N14" i="6"/>
  <c r="C18" i="32"/>
  <c r="H9" i="39"/>
  <c r="AC17" i="6"/>
  <c r="AC15" i="6"/>
  <c r="AC13" i="6"/>
  <c r="AC11" i="6"/>
  <c r="AC9" i="6"/>
  <c r="AE16" i="6"/>
  <c r="N17" i="36"/>
  <c r="L17" i="36"/>
  <c r="AE13" i="6"/>
  <c r="N20" i="36"/>
  <c r="N18" i="36"/>
  <c r="N16" i="36"/>
  <c r="N14" i="36"/>
  <c r="N12" i="36"/>
  <c r="M12" i="36"/>
  <c r="AD14" i="6"/>
  <c r="AC16" i="6"/>
  <c r="M17" i="36"/>
  <c r="AE9" i="6"/>
  <c r="M20" i="36"/>
  <c r="M18" i="36"/>
  <c r="M16" i="36"/>
  <c r="M14" i="36"/>
  <c r="AE14" i="6"/>
  <c r="AD12" i="6"/>
  <c r="N19" i="36"/>
  <c r="L19" i="36"/>
  <c r="AE15" i="6"/>
  <c r="L20" i="36"/>
  <c r="L18" i="36"/>
  <c r="L16" i="36"/>
  <c r="L14" i="36"/>
  <c r="L12" i="36"/>
  <c r="AE12" i="6"/>
  <c r="AC12" i="6"/>
  <c r="M19" i="36"/>
  <c r="L15" i="36"/>
  <c r="AE11" i="6"/>
  <c r="AD17" i="6"/>
  <c r="AD15" i="6"/>
  <c r="AD13" i="6"/>
  <c r="AD11" i="6"/>
  <c r="AD9" i="6"/>
  <c r="AD16" i="6"/>
  <c r="AC14" i="6"/>
  <c r="N15" i="36"/>
  <c r="M15" i="36"/>
  <c r="AE17" i="6"/>
  <c r="X6" i="25"/>
  <c r="N11" i="25" s="1"/>
  <c r="P11" i="25"/>
  <c r="Q69" i="22"/>
  <c r="Y17" i="6"/>
  <c r="Z17" i="6"/>
  <c r="W17" i="6"/>
  <c r="Y18" i="6"/>
  <c r="W18" i="6"/>
  <c r="Z18" i="6"/>
  <c r="Z19" i="6"/>
  <c r="Y19" i="6"/>
  <c r="W19" i="6"/>
  <c r="W8" i="6"/>
  <c r="Y8" i="6"/>
  <c r="Z8" i="6"/>
  <c r="Y20" i="6"/>
  <c r="W20" i="6"/>
  <c r="Z20" i="6"/>
  <c r="Y9" i="6"/>
  <c r="Z9" i="6"/>
  <c r="W9" i="6"/>
  <c r="Z21" i="6"/>
  <c r="Y21" i="6"/>
  <c r="W21" i="6"/>
  <c r="Z14" i="6"/>
  <c r="W14" i="6"/>
  <c r="Y14" i="6"/>
  <c r="Y15" i="6"/>
  <c r="W15" i="6"/>
  <c r="Z15" i="6"/>
  <c r="Y16" i="6"/>
  <c r="W16" i="6"/>
  <c r="Z16" i="6"/>
  <c r="Y10" i="6"/>
  <c r="Z10" i="6"/>
  <c r="W10" i="6"/>
  <c r="Z22" i="6"/>
  <c r="Y22" i="6"/>
  <c r="W22" i="6"/>
  <c r="Z11" i="6"/>
  <c r="Y11" i="6"/>
  <c r="W11" i="6"/>
  <c r="Z23" i="6"/>
  <c r="Y23" i="6"/>
  <c r="W23" i="6"/>
  <c r="Y12" i="6"/>
  <c r="W12" i="6"/>
  <c r="Z12" i="6"/>
  <c r="Y24" i="6"/>
  <c r="W24" i="6"/>
  <c r="Z24" i="6"/>
  <c r="Z13" i="6"/>
  <c r="Y13" i="6"/>
  <c r="W13" i="6"/>
  <c r="W25" i="6"/>
  <c r="Z25" i="6"/>
  <c r="Y25" i="6"/>
  <c r="P11" i="19"/>
  <c r="N11" i="19"/>
  <c r="O11" i="19"/>
  <c r="AE8" i="6"/>
  <c r="AC8" i="6"/>
  <c r="L11" i="36"/>
  <c r="AD8" i="6"/>
  <c r="M11" i="36"/>
  <c r="N11" i="36"/>
  <c r="X7" i="19"/>
  <c r="Z7" i="6"/>
  <c r="Y7" i="6"/>
  <c r="W7" i="6"/>
  <c r="Z6" i="6"/>
  <c r="Y6" i="6"/>
  <c r="W6" i="6"/>
  <c r="E42" i="17"/>
  <c r="F42" i="17" s="1"/>
  <c r="E40" i="17"/>
  <c r="F40" i="17" s="1"/>
  <c r="E38" i="17"/>
  <c r="F38" i="17" s="1"/>
  <c r="E36" i="17"/>
  <c r="F36" i="17" s="1"/>
  <c r="E34" i="17"/>
  <c r="F34" i="17" s="1"/>
  <c r="E32" i="17"/>
  <c r="F32" i="17" s="1"/>
  <c r="E30" i="17"/>
  <c r="F30" i="17" s="1"/>
  <c r="E28" i="17"/>
  <c r="F28" i="17" s="1"/>
  <c r="E26" i="17"/>
  <c r="F26" i="17" s="1"/>
  <c r="E24" i="17"/>
  <c r="F24" i="17" s="1"/>
  <c r="E22" i="17"/>
  <c r="F22" i="17" s="1"/>
  <c r="E20" i="17"/>
  <c r="F20" i="17" s="1"/>
  <c r="E18" i="17"/>
  <c r="F18" i="17" s="1"/>
  <c r="E16" i="17"/>
  <c r="F16" i="17" s="1"/>
  <c r="E14" i="17"/>
  <c r="F14" i="17" s="1"/>
  <c r="E12" i="17"/>
  <c r="F12" i="17" s="1"/>
  <c r="E10" i="17"/>
  <c r="F10" i="17" s="1"/>
  <c r="E8" i="17"/>
  <c r="F8" i="17" s="1"/>
  <c r="E6" i="17"/>
  <c r="F6" i="17" s="1"/>
  <c r="E4" i="17"/>
  <c r="F4" i="17" s="1"/>
  <c r="AD16" i="17"/>
  <c r="H12" i="36" l="1"/>
  <c r="H17" i="36"/>
  <c r="H14" i="36"/>
  <c r="H20" i="36"/>
  <c r="H16" i="36"/>
  <c r="H11" i="36"/>
  <c r="H19" i="36"/>
  <c r="H18" i="36"/>
  <c r="H15" i="36"/>
  <c r="N10" i="36"/>
  <c r="AD7" i="6"/>
  <c r="M10" i="36"/>
  <c r="O11" i="25"/>
  <c r="E40" i="21"/>
  <c r="Q4" i="22"/>
  <c r="AE10" i="6"/>
  <c r="AC10" i="6"/>
  <c r="Q33" i="6"/>
  <c r="AD10" i="6"/>
  <c r="L13" i="36"/>
  <c r="M13" i="36"/>
  <c r="N13" i="36"/>
  <c r="AE6" i="6"/>
  <c r="P25" i="29" s="1"/>
  <c r="AC6" i="6"/>
  <c r="P21" i="29" s="1"/>
  <c r="Q9" i="25"/>
  <c r="Q69" i="25" s="1"/>
  <c r="Q9" i="19"/>
  <c r="Q69" i="19" s="1"/>
  <c r="L10" i="36"/>
  <c r="AE7" i="6"/>
  <c r="AC7" i="6"/>
  <c r="AD6" i="6"/>
  <c r="P23" i="29" s="1"/>
  <c r="K42" i="17"/>
  <c r="M42" i="17"/>
  <c r="O42" i="17"/>
  <c r="T42" i="17"/>
  <c r="V42" i="17"/>
  <c r="X42" i="17"/>
  <c r="K43" i="17"/>
  <c r="M43" i="17"/>
  <c r="T43" i="17"/>
  <c r="V43" i="17"/>
  <c r="K38" i="17"/>
  <c r="M38" i="17"/>
  <c r="O38" i="17"/>
  <c r="T38" i="17"/>
  <c r="V38" i="17"/>
  <c r="X38" i="17"/>
  <c r="K39" i="17"/>
  <c r="M39" i="17"/>
  <c r="T39" i="17"/>
  <c r="V39" i="17"/>
  <c r="K40" i="17"/>
  <c r="M40" i="17"/>
  <c r="O40" i="17"/>
  <c r="T40" i="17"/>
  <c r="V40" i="17"/>
  <c r="X40" i="17"/>
  <c r="K41" i="17"/>
  <c r="M41" i="17"/>
  <c r="T41" i="17"/>
  <c r="V41" i="17"/>
  <c r="K16" i="17"/>
  <c r="M16" i="17"/>
  <c r="O16" i="17"/>
  <c r="T16" i="17"/>
  <c r="V16" i="17"/>
  <c r="X16" i="17"/>
  <c r="K17" i="17"/>
  <c r="M17" i="17"/>
  <c r="T17" i="17"/>
  <c r="V17" i="17"/>
  <c r="K18" i="17"/>
  <c r="M18" i="17"/>
  <c r="O18" i="17"/>
  <c r="T18" i="17"/>
  <c r="V18" i="17"/>
  <c r="X18" i="17"/>
  <c r="K19" i="17"/>
  <c r="M19" i="17"/>
  <c r="T19" i="17"/>
  <c r="V19" i="17"/>
  <c r="K20" i="17"/>
  <c r="M20" i="17"/>
  <c r="O20" i="17"/>
  <c r="T20" i="17"/>
  <c r="V20" i="17"/>
  <c r="X20" i="17"/>
  <c r="K21" i="17"/>
  <c r="M21" i="17"/>
  <c r="T21" i="17"/>
  <c r="V21" i="17"/>
  <c r="K22" i="17"/>
  <c r="M22" i="17"/>
  <c r="O22" i="17"/>
  <c r="T22" i="17"/>
  <c r="V22" i="17"/>
  <c r="X22" i="17"/>
  <c r="K23" i="17"/>
  <c r="M23" i="17"/>
  <c r="T23" i="17"/>
  <c r="V23" i="17"/>
  <c r="K24" i="17"/>
  <c r="M24" i="17"/>
  <c r="O24" i="17"/>
  <c r="T24" i="17"/>
  <c r="V24" i="17"/>
  <c r="X24" i="17"/>
  <c r="K25" i="17"/>
  <c r="M25" i="17"/>
  <c r="T25" i="17"/>
  <c r="V25" i="17"/>
  <c r="K26" i="17"/>
  <c r="M26" i="17"/>
  <c r="O26" i="17"/>
  <c r="T26" i="17"/>
  <c r="V26" i="17"/>
  <c r="X26" i="17"/>
  <c r="K27" i="17"/>
  <c r="M27" i="17"/>
  <c r="T27" i="17"/>
  <c r="V27" i="17"/>
  <c r="K28" i="17"/>
  <c r="M28" i="17"/>
  <c r="O28" i="17"/>
  <c r="T28" i="17"/>
  <c r="V28" i="17"/>
  <c r="X28" i="17"/>
  <c r="K29" i="17"/>
  <c r="M29" i="17"/>
  <c r="T29" i="17"/>
  <c r="V29" i="17"/>
  <c r="K30" i="17"/>
  <c r="M30" i="17"/>
  <c r="O30" i="17"/>
  <c r="T30" i="17"/>
  <c r="V30" i="17"/>
  <c r="X30" i="17"/>
  <c r="K31" i="17"/>
  <c r="M31" i="17"/>
  <c r="T31" i="17"/>
  <c r="V31" i="17"/>
  <c r="K32" i="17"/>
  <c r="M32" i="17"/>
  <c r="O32" i="17"/>
  <c r="T32" i="17"/>
  <c r="V32" i="17"/>
  <c r="X32" i="17"/>
  <c r="K33" i="17"/>
  <c r="M33" i="17"/>
  <c r="T33" i="17"/>
  <c r="V33" i="17"/>
  <c r="K34" i="17"/>
  <c r="M34" i="17"/>
  <c r="O34" i="17"/>
  <c r="T34" i="17"/>
  <c r="V34" i="17"/>
  <c r="X34" i="17"/>
  <c r="K35" i="17"/>
  <c r="M35" i="17"/>
  <c r="T35" i="17"/>
  <c r="V35" i="17"/>
  <c r="K36" i="17"/>
  <c r="M36" i="17"/>
  <c r="O36" i="17"/>
  <c r="T36" i="17"/>
  <c r="V36" i="17"/>
  <c r="X36" i="17"/>
  <c r="K37" i="17"/>
  <c r="M37" i="17"/>
  <c r="T37" i="17"/>
  <c r="V37" i="17"/>
  <c r="V15" i="17"/>
  <c r="T15" i="17"/>
  <c r="Z15" i="17" s="1"/>
  <c r="M15" i="17"/>
  <c r="K15" i="17"/>
  <c r="X14" i="17"/>
  <c r="V14" i="17"/>
  <c r="T14" i="17"/>
  <c r="O14" i="17"/>
  <c r="M14" i="17"/>
  <c r="K14" i="17"/>
  <c r="V13" i="17"/>
  <c r="T13" i="17"/>
  <c r="Z13" i="17" s="1"/>
  <c r="M13" i="17"/>
  <c r="K13" i="17"/>
  <c r="X12" i="17"/>
  <c r="V12" i="17"/>
  <c r="T12" i="17"/>
  <c r="O12" i="17"/>
  <c r="M12" i="17"/>
  <c r="K12" i="17"/>
  <c r="V11" i="17"/>
  <c r="T11" i="17"/>
  <c r="Z11" i="17" s="1"/>
  <c r="M11" i="17"/>
  <c r="K11" i="17"/>
  <c r="X10" i="17"/>
  <c r="V10" i="17"/>
  <c r="T10" i="17"/>
  <c r="O10" i="17"/>
  <c r="M10" i="17"/>
  <c r="K10" i="17"/>
  <c r="V9" i="17"/>
  <c r="T9" i="17"/>
  <c r="Z9" i="17" s="1"/>
  <c r="M9" i="17"/>
  <c r="K9" i="17"/>
  <c r="X8" i="17"/>
  <c r="V8" i="17"/>
  <c r="T8" i="17"/>
  <c r="O8" i="17"/>
  <c r="M8" i="17"/>
  <c r="K8" i="17"/>
  <c r="V7" i="17"/>
  <c r="M7" i="17"/>
  <c r="X6" i="17"/>
  <c r="V6" i="17"/>
  <c r="T6" i="17"/>
  <c r="O6" i="17"/>
  <c r="M6" i="17"/>
  <c r="K6" i="17"/>
  <c r="V5" i="17"/>
  <c r="M5" i="17"/>
  <c r="X4" i="17"/>
  <c r="V4" i="17"/>
  <c r="T4" i="17"/>
  <c r="O4" i="17"/>
  <c r="M4" i="17"/>
  <c r="K4" i="17"/>
  <c r="Z21" i="17" l="1"/>
  <c r="Z41" i="17"/>
  <c r="Z33" i="17"/>
  <c r="N9" i="36"/>
  <c r="G31" i="29"/>
  <c r="M9" i="36"/>
  <c r="G29" i="29"/>
  <c r="H13" i="36"/>
  <c r="L9" i="36"/>
  <c r="G27" i="29"/>
  <c r="H10" i="36"/>
  <c r="E40" i="15"/>
  <c r="Q4" i="19"/>
  <c r="E40" i="24"/>
  <c r="Q4" i="25"/>
  <c r="Q36" i="6"/>
  <c r="Q42" i="6"/>
  <c r="Q24" i="6"/>
  <c r="Q39" i="6"/>
  <c r="Q27" i="6"/>
  <c r="Q30" i="6"/>
  <c r="Q18" i="6"/>
  <c r="Q15" i="6"/>
  <c r="L12" i="29"/>
  <c r="Q11" i="17"/>
  <c r="X9" i="6" s="1"/>
  <c r="Q13" i="17"/>
  <c r="X10" i="6" s="1"/>
  <c r="Q43" i="17"/>
  <c r="Q23" i="17"/>
  <c r="Q14" i="17"/>
  <c r="Z24" i="17"/>
  <c r="Z42" i="17"/>
  <c r="Z26" i="17"/>
  <c r="Z38" i="17"/>
  <c r="Z27" i="17"/>
  <c r="Z23" i="17"/>
  <c r="Z43" i="17"/>
  <c r="Z37" i="17"/>
  <c r="Z29" i="17"/>
  <c r="Z31" i="17"/>
  <c r="Q15" i="17"/>
  <c r="X11" i="6" s="1"/>
  <c r="Q26" i="17"/>
  <c r="Q24" i="17"/>
  <c r="Q16" i="17"/>
  <c r="Q32" i="17"/>
  <c r="Q18" i="17"/>
  <c r="Z22" i="17"/>
  <c r="Q34" i="17"/>
  <c r="Q36" i="17"/>
  <c r="Z40" i="17"/>
  <c r="Q28" i="17"/>
  <c r="Q40" i="17"/>
  <c r="Q25" i="17"/>
  <c r="Q41" i="17"/>
  <c r="X24" i="6" s="1"/>
  <c r="Q39" i="17"/>
  <c r="Q31" i="17"/>
  <c r="Q17" i="17"/>
  <c r="Q33" i="17"/>
  <c r="X20" i="6" s="1"/>
  <c r="Z32" i="17"/>
  <c r="Q9" i="17"/>
  <c r="X8" i="6" s="1"/>
  <c r="Z34" i="17"/>
  <c r="Z18" i="17"/>
  <c r="Z16" i="17"/>
  <c r="Z36" i="17"/>
  <c r="Q20" i="17"/>
  <c r="Z10" i="17"/>
  <c r="Z25" i="17"/>
  <c r="Q27" i="17"/>
  <c r="Z30" i="17"/>
  <c r="Z28" i="17"/>
  <c r="Z19" i="17"/>
  <c r="Z17" i="17"/>
  <c r="Q6" i="17"/>
  <c r="K7" i="17" s="1"/>
  <c r="Q7" i="17" s="1"/>
  <c r="Q8" i="17"/>
  <c r="Z35" i="17"/>
  <c r="Q21" i="17"/>
  <c r="Q19" i="17"/>
  <c r="Q30" i="17"/>
  <c r="Q38" i="17"/>
  <c r="Q22" i="17"/>
  <c r="Q29" i="17"/>
  <c r="Q10" i="17"/>
  <c r="Q12" i="17"/>
  <c r="Z14" i="17"/>
  <c r="Q37" i="17"/>
  <c r="Q35" i="17"/>
  <c r="Z6" i="17"/>
  <c r="T7" i="17" s="1"/>
  <c r="Z7" i="17" s="1"/>
  <c r="Z12" i="17"/>
  <c r="Z20" i="17"/>
  <c r="Z39" i="17"/>
  <c r="Q42" i="17"/>
  <c r="Z8" i="17"/>
  <c r="Q4" i="17"/>
  <c r="K5" i="17" s="1"/>
  <c r="Q5" i="17" s="1"/>
  <c r="Z4" i="17"/>
  <c r="T5" i="17" s="1"/>
  <c r="Z5" i="17" s="1"/>
  <c r="G36" i="15"/>
  <c r="C36" i="15"/>
  <c r="C28" i="15"/>
  <c r="I19" i="15"/>
  <c r="I18" i="15"/>
  <c r="I17" i="15"/>
  <c r="T25" i="6"/>
  <c r="T24" i="6"/>
  <c r="T23" i="6"/>
  <c r="T22" i="6"/>
  <c r="T21" i="6"/>
  <c r="T20" i="6"/>
  <c r="T19" i="6"/>
  <c r="T18" i="6"/>
  <c r="T17" i="6"/>
  <c r="T16" i="6"/>
  <c r="T15" i="6"/>
  <c r="T11" i="6"/>
  <c r="T12" i="6"/>
  <c r="T13" i="6"/>
  <c r="T14" i="6"/>
  <c r="T9" i="6"/>
  <c r="T10" i="6"/>
  <c r="T7" i="6"/>
  <c r="T8" i="6"/>
  <c r="T6" i="6"/>
  <c r="G36" i="11"/>
  <c r="C36" i="11"/>
  <c r="X14" i="6" l="1"/>
  <c r="C18" i="29"/>
  <c r="H9" i="36"/>
  <c r="X25" i="6"/>
  <c r="X15" i="6"/>
  <c r="T26" i="6"/>
  <c r="X22" i="6"/>
  <c r="X17" i="6"/>
  <c r="X19" i="6"/>
  <c r="X18" i="6"/>
  <c r="X21" i="6"/>
  <c r="X12" i="6"/>
  <c r="X13" i="6"/>
  <c r="X23" i="6"/>
  <c r="X16" i="6"/>
  <c r="X7" i="6"/>
  <c r="X6" i="6"/>
  <c r="O11" i="6" l="1"/>
  <c r="N11" i="6"/>
  <c r="P11" i="6"/>
  <c r="D32" i="11"/>
  <c r="Q21" i="6" l="1"/>
  <c r="Q12" i="6"/>
  <c r="Q9" i="6"/>
  <c r="C4" i="6"/>
  <c r="C3" i="6"/>
  <c r="C28" i="11" l="1"/>
  <c r="I18" i="11"/>
  <c r="I19" i="11"/>
  <c r="I17" i="11"/>
  <c r="Q69" i="6" l="1"/>
  <c r="E40" i="11" l="1"/>
  <c r="Q4" i="6"/>
</calcChain>
</file>

<file path=xl/sharedStrings.xml><?xml version="1.0" encoding="utf-8"?>
<sst xmlns="http://schemas.openxmlformats.org/spreadsheetml/2006/main" count="2774" uniqueCount="217">
  <si>
    <t>住所</t>
    <rPh sb="0" eb="2">
      <t>ジュウショ</t>
    </rPh>
    <phoneticPr fontId="2"/>
  </si>
  <si>
    <t>法人名</t>
    <rPh sb="0" eb="2">
      <t>ホウジン</t>
    </rPh>
    <rPh sb="2" eb="3">
      <t>メイ</t>
    </rPh>
    <phoneticPr fontId="2"/>
  </si>
  <si>
    <t>代表者名</t>
    <rPh sb="0" eb="3">
      <t>ダイヒョウシャ</t>
    </rPh>
    <rPh sb="3" eb="4">
      <t>メイ</t>
    </rPh>
    <phoneticPr fontId="2"/>
  </si>
  <si>
    <t>園名</t>
    <rPh sb="0" eb="2">
      <t>エンメイ</t>
    </rPh>
    <phoneticPr fontId="2"/>
  </si>
  <si>
    <t>No</t>
    <phoneticPr fontId="10"/>
  </si>
  <si>
    <t>補助対象者名</t>
    <rPh sb="0" eb="2">
      <t>ホジョ</t>
    </rPh>
    <rPh sb="2" eb="4">
      <t>タイショウ</t>
    </rPh>
    <rPh sb="4" eb="5">
      <t>シャ</t>
    </rPh>
    <rPh sb="5" eb="6">
      <t>メイ</t>
    </rPh>
    <phoneticPr fontId="10"/>
  </si>
  <si>
    <t>本事業
利用開始
年度</t>
    <phoneticPr fontId="10"/>
  </si>
  <si>
    <t>住所</t>
    <rPh sb="0" eb="2">
      <t>ジュウショ</t>
    </rPh>
    <phoneticPr fontId="10"/>
  </si>
  <si>
    <t>補助対象期間</t>
    <rPh sb="0" eb="2">
      <t>ホジョ</t>
    </rPh>
    <rPh sb="2" eb="4">
      <t>タイショウ</t>
    </rPh>
    <rPh sb="4" eb="6">
      <t>キカン</t>
    </rPh>
    <phoneticPr fontId="10"/>
  </si>
  <si>
    <t>備考</t>
    <rPh sb="0" eb="2">
      <t>ビコウ</t>
    </rPh>
    <phoneticPr fontId="10"/>
  </si>
  <si>
    <t>開始日</t>
    <rPh sb="0" eb="3">
      <t>カイシビ</t>
    </rPh>
    <phoneticPr fontId="10"/>
  </si>
  <si>
    <t>終了日</t>
    <rPh sb="0" eb="3">
      <t>シュウリョウビ</t>
    </rPh>
    <phoneticPr fontId="10"/>
  </si>
  <si>
    <t>対象月</t>
    <rPh sb="0" eb="3">
      <t>タイショウヅキ</t>
    </rPh>
    <phoneticPr fontId="10"/>
  </si>
  <si>
    <t>補助額合計</t>
    <rPh sb="0" eb="3">
      <t>ホジョガク</t>
    </rPh>
    <rPh sb="3" eb="5">
      <t>ゴウケイ</t>
    </rPh>
    <phoneticPr fontId="10"/>
  </si>
  <si>
    <t>月額家賃（Ａ）</t>
    <rPh sb="0" eb="2">
      <t>ゲツガク</t>
    </rPh>
    <rPh sb="2" eb="4">
      <t>ヤチン</t>
    </rPh>
    <phoneticPr fontId="10"/>
  </si>
  <si>
    <t>本人負担額（Ｂ）</t>
    <rPh sb="0" eb="2">
      <t>ホンニン</t>
    </rPh>
    <rPh sb="2" eb="5">
      <t>フタンガク</t>
    </rPh>
    <phoneticPr fontId="10"/>
  </si>
  <si>
    <t>補助額（（Ａ-Ｂ）×３／４）</t>
    <rPh sb="0" eb="3">
      <t>ホジョガク</t>
    </rPh>
    <phoneticPr fontId="10"/>
  </si>
  <si>
    <t>合計</t>
    <rPh sb="0" eb="2">
      <t>ゴウケイ</t>
    </rPh>
    <phoneticPr fontId="10"/>
  </si>
  <si>
    <t>7年終了</t>
    <rPh sb="1" eb="2">
      <t>ネン</t>
    </rPh>
    <rPh sb="2" eb="4">
      <t>シュウリョウ</t>
    </rPh>
    <phoneticPr fontId="10"/>
  </si>
  <si>
    <t>8年終了</t>
    <rPh sb="1" eb="2">
      <t>ネン</t>
    </rPh>
    <rPh sb="2" eb="4">
      <t>シュウリョウ</t>
    </rPh>
    <phoneticPr fontId="10"/>
  </si>
  <si>
    <t>9年終了</t>
    <rPh sb="1" eb="2">
      <t>ネン</t>
    </rPh>
    <rPh sb="2" eb="4">
      <t>シュウリョウ</t>
    </rPh>
    <phoneticPr fontId="10"/>
  </si>
  <si>
    <t>10年終了</t>
    <rPh sb="2" eb="3">
      <t>ネン</t>
    </rPh>
    <rPh sb="3" eb="5">
      <t>シュウリョウ</t>
    </rPh>
    <phoneticPr fontId="10"/>
  </si>
  <si>
    <t>法人名（</t>
    <rPh sb="0" eb="1">
      <t>ホウ</t>
    </rPh>
    <rPh sb="1" eb="2">
      <t>ニン</t>
    </rPh>
    <rPh sb="2" eb="3">
      <t>メイ</t>
    </rPh>
    <phoneticPr fontId="10"/>
  </si>
  <si>
    <t>対象施設名（</t>
    <phoneticPr fontId="10"/>
  </si>
  <si>
    <t>）</t>
    <phoneticPr fontId="2"/>
  </si>
  <si>
    <t>補助対象者名簿</t>
    <rPh sb="0" eb="2">
      <t>ホジョ</t>
    </rPh>
    <rPh sb="2" eb="4">
      <t>タイショウ</t>
    </rPh>
    <rPh sb="4" eb="5">
      <t>シャ</t>
    </rPh>
    <rPh sb="5" eb="7">
      <t>メイボ</t>
    </rPh>
    <phoneticPr fontId="2"/>
  </si>
  <si>
    <t>No.</t>
    <phoneticPr fontId="2"/>
  </si>
  <si>
    <t>補助対象者氏名</t>
    <rPh sb="0" eb="2">
      <t>ホジョ</t>
    </rPh>
    <rPh sb="2" eb="4">
      <t>タイショウ</t>
    </rPh>
    <rPh sb="4" eb="5">
      <t>シャ</t>
    </rPh>
    <rPh sb="5" eb="7">
      <t>シメイ</t>
    </rPh>
    <phoneticPr fontId="2"/>
  </si>
  <si>
    <t>（宛先）川 崎 市 長</t>
    <rPh sb="1" eb="3">
      <t>アテサキ</t>
    </rPh>
    <rPh sb="4" eb="5">
      <t>カワ</t>
    </rPh>
    <rPh sb="6" eb="7">
      <t>ザキ</t>
    </rPh>
    <rPh sb="8" eb="9">
      <t>シ</t>
    </rPh>
    <rPh sb="10" eb="11">
      <t>チョウ</t>
    </rPh>
    <phoneticPr fontId="2"/>
  </si>
  <si>
    <t>住所</t>
    <rPh sb="0" eb="1">
      <t>ジュウ</t>
    </rPh>
    <rPh sb="1" eb="2">
      <t>ショ</t>
    </rPh>
    <phoneticPr fontId="2"/>
  </si>
  <si>
    <t>法人名</t>
    <rPh sb="0" eb="1">
      <t>ホウ</t>
    </rPh>
    <rPh sb="1" eb="2">
      <t>ヒト</t>
    </rPh>
    <rPh sb="2" eb="3">
      <t>メイ</t>
    </rPh>
    <phoneticPr fontId="2"/>
  </si>
  <si>
    <t>～</t>
    <phoneticPr fontId="2"/>
  </si>
  <si>
    <t>１　対象施設名</t>
    <rPh sb="2" eb="4">
      <t>タイショウ</t>
    </rPh>
    <rPh sb="4" eb="6">
      <t>シセツ</t>
    </rPh>
    <rPh sb="6" eb="7">
      <t>メイ</t>
    </rPh>
    <phoneticPr fontId="2"/>
  </si>
  <si>
    <t>２　対象人数</t>
    <rPh sb="2" eb="4">
      <t>タイショウ</t>
    </rPh>
    <rPh sb="4" eb="6">
      <t>ニンズウ</t>
    </rPh>
    <phoneticPr fontId="2"/>
  </si>
  <si>
    <t>３　実施期間</t>
    <rPh sb="2" eb="4">
      <t>ジッシ</t>
    </rPh>
    <rPh sb="4" eb="6">
      <t>キカン</t>
    </rPh>
    <phoneticPr fontId="2"/>
  </si>
  <si>
    <t>名</t>
    <rPh sb="0" eb="1">
      <t>メイ</t>
    </rPh>
    <phoneticPr fontId="2"/>
  </si>
  <si>
    <t>円</t>
    <rPh sb="0" eb="1">
      <t>エン</t>
    </rPh>
    <phoneticPr fontId="2"/>
  </si>
  <si>
    <t>≪添付書類≫</t>
    <rPh sb="1" eb="3">
      <t>テンプ</t>
    </rPh>
    <rPh sb="3" eb="5">
      <t>ショルイ</t>
    </rPh>
    <phoneticPr fontId="2"/>
  </si>
  <si>
    <t>補助対象経費（第１四半期）</t>
    <rPh sb="0" eb="4">
      <t>ホジョタイショウ</t>
    </rPh>
    <rPh sb="4" eb="6">
      <t>ケイヒ</t>
    </rPh>
    <phoneticPr fontId="10"/>
  </si>
  <si>
    <t>補助対象経費（第２四半期）</t>
    <rPh sb="0" eb="4">
      <t>ホジョタイショウ</t>
    </rPh>
    <rPh sb="4" eb="6">
      <t>ケイヒ</t>
    </rPh>
    <phoneticPr fontId="10"/>
  </si>
  <si>
    <t>補助対象経費（第３四半期）</t>
    <rPh sb="0" eb="4">
      <t>ホジョタイショウ</t>
    </rPh>
    <rPh sb="4" eb="6">
      <t>ケイヒ</t>
    </rPh>
    <phoneticPr fontId="10"/>
  </si>
  <si>
    <t>補助対象経費（第４四半期）</t>
    <rPh sb="0" eb="4">
      <t>ホジョタイショウ</t>
    </rPh>
    <rPh sb="4" eb="6">
      <t>ケイヒ</t>
    </rPh>
    <phoneticPr fontId="10"/>
  </si>
  <si>
    <t>記載例</t>
    <rPh sb="0" eb="2">
      <t>キサイ</t>
    </rPh>
    <rPh sb="2" eb="3">
      <t>レイ</t>
    </rPh>
    <phoneticPr fontId="2"/>
  </si>
  <si>
    <t>第4四半期実施期間</t>
    <rPh sb="0" eb="1">
      <t>ダイ</t>
    </rPh>
    <rPh sb="2" eb="5">
      <t>シハンキ</t>
    </rPh>
    <rPh sb="5" eb="7">
      <t>ジッシ</t>
    </rPh>
    <rPh sb="7" eb="9">
      <t>キカン</t>
    </rPh>
    <phoneticPr fontId="2"/>
  </si>
  <si>
    <t>第1四半期実施期間</t>
    <rPh sb="0" eb="1">
      <t>ダイ</t>
    </rPh>
    <rPh sb="2" eb="5">
      <t>シハンキ</t>
    </rPh>
    <rPh sb="5" eb="7">
      <t>ジッシ</t>
    </rPh>
    <rPh sb="7" eb="9">
      <t>キカン</t>
    </rPh>
    <phoneticPr fontId="2"/>
  </si>
  <si>
    <t>第2四半期実施期間</t>
    <rPh sb="0" eb="1">
      <t>ダイ</t>
    </rPh>
    <rPh sb="2" eb="5">
      <t>シハンキ</t>
    </rPh>
    <rPh sb="5" eb="7">
      <t>ジッシ</t>
    </rPh>
    <rPh sb="7" eb="9">
      <t>キカン</t>
    </rPh>
    <phoneticPr fontId="2"/>
  </si>
  <si>
    <t>第3四半期実施期間</t>
    <rPh sb="0" eb="1">
      <t>ダイ</t>
    </rPh>
    <rPh sb="2" eb="5">
      <t>シハンキ</t>
    </rPh>
    <rPh sb="5" eb="7">
      <t>ジッシ</t>
    </rPh>
    <rPh sb="7" eb="9">
      <t>キカン</t>
    </rPh>
    <phoneticPr fontId="2"/>
  </si>
  <si>
    <t>（第１号様式）</t>
    <phoneticPr fontId="2"/>
  </si>
  <si>
    <t>関係書類を添えて申請します。</t>
    <rPh sb="0" eb="2">
      <t>カンケイ</t>
    </rPh>
    <rPh sb="2" eb="4">
      <t>ショルイ</t>
    </rPh>
    <rPh sb="5" eb="6">
      <t>ソ</t>
    </rPh>
    <rPh sb="8" eb="10">
      <t>シンセイ</t>
    </rPh>
    <phoneticPr fontId="2"/>
  </si>
  <si>
    <t>４　補助金交付申請額</t>
    <rPh sb="2" eb="5">
      <t>ホジョキン</t>
    </rPh>
    <rPh sb="5" eb="7">
      <t>コウフ</t>
    </rPh>
    <rPh sb="7" eb="9">
      <t>シンセイ</t>
    </rPh>
    <rPh sb="9" eb="10">
      <t>ガク</t>
    </rPh>
    <phoneticPr fontId="2"/>
  </si>
  <si>
    <t>（１）補助対象保育士内訳書（第２号様式）</t>
    <rPh sb="3" eb="5">
      <t>ホジョ</t>
    </rPh>
    <rPh sb="5" eb="13">
      <t>タイショウホイクシウチワケショ</t>
    </rPh>
    <rPh sb="14" eb="15">
      <t>ダイ</t>
    </rPh>
    <rPh sb="16" eb="17">
      <t>ゴウ</t>
    </rPh>
    <rPh sb="17" eb="19">
      <t>ヨウシキ</t>
    </rPh>
    <phoneticPr fontId="2"/>
  </si>
  <si>
    <t>（２）不動産賃貸借契約書の写し（該当者分）</t>
    <rPh sb="3" eb="6">
      <t>フドウサン</t>
    </rPh>
    <rPh sb="6" eb="9">
      <t>チンタイシャク</t>
    </rPh>
    <rPh sb="9" eb="11">
      <t>ケイヤク</t>
    </rPh>
    <rPh sb="11" eb="12">
      <t>ショ</t>
    </rPh>
    <rPh sb="13" eb="14">
      <t>ウツ</t>
    </rPh>
    <rPh sb="16" eb="19">
      <t>ガイトウシャ</t>
    </rPh>
    <rPh sb="19" eb="20">
      <t>ブン</t>
    </rPh>
    <phoneticPr fontId="2"/>
  </si>
  <si>
    <t>（３）雇用契約書の写し（該当者分）</t>
    <rPh sb="3" eb="5">
      <t>コヨウ</t>
    </rPh>
    <rPh sb="5" eb="7">
      <t>ケイヤク</t>
    </rPh>
    <rPh sb="7" eb="8">
      <t>ショ</t>
    </rPh>
    <rPh sb="9" eb="10">
      <t>ウツ</t>
    </rPh>
    <rPh sb="12" eb="15">
      <t>ガイトウシャ</t>
    </rPh>
    <rPh sb="15" eb="16">
      <t>ブン</t>
    </rPh>
    <phoneticPr fontId="2"/>
  </si>
  <si>
    <t>（４）住民票の写し（該当者分）</t>
    <rPh sb="3" eb="6">
      <t>ジュウミンヒョウ</t>
    </rPh>
    <rPh sb="7" eb="8">
      <t>ウツ</t>
    </rPh>
    <rPh sb="10" eb="13">
      <t>ガイトウシャ</t>
    </rPh>
    <rPh sb="13" eb="14">
      <t>ブン</t>
    </rPh>
    <phoneticPr fontId="2"/>
  </si>
  <si>
    <t>（５）保育士登録証、免許証(保健師・看護師・准看護師)又は免許状(幼稚園教諭・小学校</t>
    <rPh sb="3" eb="6">
      <t>ホイクシ</t>
    </rPh>
    <rPh sb="6" eb="8">
      <t>トウロク</t>
    </rPh>
    <rPh sb="8" eb="9">
      <t>ショウ</t>
    </rPh>
    <rPh sb="10" eb="13">
      <t>メンキョショウ</t>
    </rPh>
    <rPh sb="14" eb="17">
      <t>ホケンシ</t>
    </rPh>
    <rPh sb="18" eb="21">
      <t>カンゴシ</t>
    </rPh>
    <rPh sb="22" eb="26">
      <t>ジュンカンゴシ</t>
    </rPh>
    <rPh sb="27" eb="28">
      <t>マタ</t>
    </rPh>
    <rPh sb="29" eb="32">
      <t>メンキョジョウ</t>
    </rPh>
    <rPh sb="33" eb="36">
      <t>ヨウチエン</t>
    </rPh>
    <rPh sb="36" eb="38">
      <t>キョウユ</t>
    </rPh>
    <rPh sb="39" eb="42">
      <t>ショウガッコウ</t>
    </rPh>
    <phoneticPr fontId="2"/>
  </si>
  <si>
    <t>　　　教諭・養護教諭)の写し（該当者分）</t>
    <phoneticPr fontId="2"/>
  </si>
  <si>
    <t>（６）法人が家賃を振り込んだことを証する書類の写し（全員分）</t>
    <rPh sb="3" eb="5">
      <t>ホウジン</t>
    </rPh>
    <rPh sb="6" eb="8">
      <t>ヤチン</t>
    </rPh>
    <rPh sb="9" eb="10">
      <t>フ</t>
    </rPh>
    <rPh sb="11" eb="12">
      <t>コ</t>
    </rPh>
    <rPh sb="17" eb="18">
      <t>ショウ</t>
    </rPh>
    <rPh sb="20" eb="22">
      <t>ショルイ</t>
    </rPh>
    <rPh sb="23" eb="24">
      <t>ウツ</t>
    </rPh>
    <rPh sb="26" eb="28">
      <t>ゼンイン</t>
    </rPh>
    <rPh sb="28" eb="29">
      <t>ブン</t>
    </rPh>
    <phoneticPr fontId="2"/>
  </si>
  <si>
    <t>（７）給与明細書の写し、又はこれに代わる書類の写し（全員分）</t>
    <rPh sb="3" eb="5">
      <t>キュウヨ</t>
    </rPh>
    <rPh sb="5" eb="8">
      <t>メイサイショ</t>
    </rPh>
    <rPh sb="9" eb="10">
      <t>ウツ</t>
    </rPh>
    <rPh sb="12" eb="13">
      <t>マタ</t>
    </rPh>
    <rPh sb="17" eb="18">
      <t>カ</t>
    </rPh>
    <rPh sb="20" eb="22">
      <t>ショルイ</t>
    </rPh>
    <rPh sb="23" eb="24">
      <t>ウツ</t>
    </rPh>
    <rPh sb="26" eb="28">
      <t>ゼンイン</t>
    </rPh>
    <rPh sb="28" eb="29">
      <t>ブン</t>
    </rPh>
    <phoneticPr fontId="2"/>
  </si>
  <si>
    <t>（第２号様式）</t>
    <phoneticPr fontId="2"/>
  </si>
  <si>
    <t>6年終了</t>
    <rPh sb="1" eb="2">
      <t>ネン</t>
    </rPh>
    <rPh sb="2" eb="4">
      <t>シュウリョウ</t>
    </rPh>
    <phoneticPr fontId="10"/>
  </si>
  <si>
    <t>新規</t>
    <rPh sb="0" eb="2">
      <t>シンキ</t>
    </rPh>
    <phoneticPr fontId="10"/>
  </si>
  <si>
    <t>更新</t>
    <rPh sb="0" eb="2">
      <t>コウシン</t>
    </rPh>
    <phoneticPr fontId="10"/>
  </si>
  <si>
    <t>退職a</t>
    <rPh sb="0" eb="2">
      <t>タイショク</t>
    </rPh>
    <phoneticPr fontId="10"/>
  </si>
  <si>
    <t>退職b</t>
    <rPh sb="0" eb="2">
      <t>タイショク</t>
    </rPh>
    <phoneticPr fontId="10"/>
  </si>
  <si>
    <t>転居a</t>
    <rPh sb="0" eb="2">
      <t>テンキョ</t>
    </rPh>
    <phoneticPr fontId="10"/>
  </si>
  <si>
    <t>転居b</t>
    <rPh sb="0" eb="2">
      <t>テンキョ</t>
    </rPh>
    <phoneticPr fontId="10"/>
  </si>
  <si>
    <t>転居c</t>
    <rPh sb="0" eb="2">
      <t>テンキョ</t>
    </rPh>
    <phoneticPr fontId="10"/>
  </si>
  <si>
    <t>規程終了</t>
    <rPh sb="0" eb="2">
      <t>キテイ</t>
    </rPh>
    <rPh sb="2" eb="4">
      <t>シュウリョウ</t>
    </rPh>
    <phoneticPr fontId="2"/>
  </si>
  <si>
    <t>異動</t>
    <rPh sb="0" eb="2">
      <t>イドウ</t>
    </rPh>
    <phoneticPr fontId="2"/>
  </si>
  <si>
    <t>その他</t>
    <rPh sb="2" eb="3">
      <t>タ</t>
    </rPh>
    <phoneticPr fontId="2"/>
  </si>
  <si>
    <t>日割り月</t>
    <rPh sb="0" eb="2">
      <t>ヒワ</t>
    </rPh>
    <rPh sb="3" eb="4">
      <t>ツキ</t>
    </rPh>
    <phoneticPr fontId="10"/>
  </si>
  <si>
    <t>№</t>
    <phoneticPr fontId="10"/>
  </si>
  <si>
    <t>日割
対象月</t>
    <rPh sb="0" eb="2">
      <t>ヒワ</t>
    </rPh>
    <rPh sb="3" eb="6">
      <t>タイショウヅキ</t>
    </rPh>
    <phoneticPr fontId="10"/>
  </si>
  <si>
    <t>限度額による日割り補助額</t>
    <rPh sb="0" eb="2">
      <t>ゲンド</t>
    </rPh>
    <rPh sb="2" eb="3">
      <t>ガク</t>
    </rPh>
    <rPh sb="6" eb="8">
      <t>ヒワ</t>
    </rPh>
    <rPh sb="9" eb="11">
      <t>ホジョ</t>
    </rPh>
    <rPh sb="11" eb="12">
      <t>ガク</t>
    </rPh>
    <phoneticPr fontId="10"/>
  </si>
  <si>
    <t>月額家賃等による日割り補助額</t>
    <rPh sb="0" eb="5">
      <t>ゲツガクヤチントウ</t>
    </rPh>
    <rPh sb="8" eb="10">
      <t>ヒワ</t>
    </rPh>
    <rPh sb="11" eb="14">
      <t>ホジョガク</t>
    </rPh>
    <phoneticPr fontId="10"/>
  </si>
  <si>
    <t>円　÷</t>
  </si>
  <si>
    <t>日　×</t>
  </si>
  <si>
    <t>日　＝</t>
  </si>
  <si>
    <t>円</t>
  </si>
  <si>
    <t>(</t>
    <phoneticPr fontId="10"/>
  </si>
  <si>
    <t>円　－</t>
    <phoneticPr fontId="10"/>
  </si>
  <si>
    <t>円）×</t>
    <rPh sb="0" eb="1">
      <t>エン</t>
    </rPh>
    <phoneticPr fontId="10"/>
  </si>
  <si>
    <t>3/4</t>
    <phoneticPr fontId="10"/>
  </si>
  <si>
    <t>　＝</t>
    <phoneticPr fontId="10"/>
  </si>
  <si>
    <t>円</t>
    <rPh sb="0" eb="1">
      <t>エン</t>
    </rPh>
    <phoneticPr fontId="10"/>
  </si>
  <si>
    <t>月額
家賃等</t>
    <phoneticPr fontId="10"/>
  </si>
  <si>
    <t>本人
負担額</t>
    <rPh sb="0" eb="2">
      <t>ホンニン</t>
    </rPh>
    <rPh sb="3" eb="5">
      <t>フタン</t>
    </rPh>
    <rPh sb="5" eb="6">
      <t>ガク</t>
    </rPh>
    <phoneticPr fontId="10"/>
  </si>
  <si>
    <t>補助
対象者名</t>
    <rPh sb="0" eb="2">
      <t>ホジョ</t>
    </rPh>
    <rPh sb="3" eb="5">
      <t>タイショウ</t>
    </rPh>
    <rPh sb="5" eb="6">
      <t>シャ</t>
    </rPh>
    <rPh sb="6" eb="7">
      <t>メイ</t>
    </rPh>
    <phoneticPr fontId="10"/>
  </si>
  <si>
    <t>R6</t>
    <phoneticPr fontId="2"/>
  </si>
  <si>
    <t>日数</t>
    <rPh sb="0" eb="2">
      <t>ニッスウ</t>
    </rPh>
    <phoneticPr fontId="2"/>
  </si>
  <si>
    <t>月の
日数</t>
    <phoneticPr fontId="10"/>
  </si>
  <si>
    <t>補助
日数</t>
    <phoneticPr fontId="10"/>
  </si>
  <si>
    <t>担当・連絡先</t>
    <rPh sb="0" eb="2">
      <t>タントウ</t>
    </rPh>
    <rPh sb="3" eb="6">
      <t>レンラクサキ</t>
    </rPh>
    <phoneticPr fontId="2"/>
  </si>
  <si>
    <t>借上宿舎台帳</t>
    <rPh sb="0" eb="1">
      <t>カ</t>
    </rPh>
    <rPh sb="1" eb="2">
      <t>ア</t>
    </rPh>
    <rPh sb="2" eb="4">
      <t>シュクシャ</t>
    </rPh>
    <rPh sb="4" eb="6">
      <t>ダイチョウ</t>
    </rPh>
    <phoneticPr fontId="2"/>
  </si>
  <si>
    <t>開始</t>
    <rPh sb="0" eb="2">
      <t>カイシ</t>
    </rPh>
    <phoneticPr fontId="2"/>
  </si>
  <si>
    <t>終了</t>
    <rPh sb="0" eb="2">
      <t>シュウリョウ</t>
    </rPh>
    <phoneticPr fontId="2"/>
  </si>
  <si>
    <t>賃借料</t>
    <rPh sb="0" eb="3">
      <t>チンシャクリョウ</t>
    </rPh>
    <phoneticPr fontId="2"/>
  </si>
  <si>
    <t>共益費及び
管理費</t>
    <rPh sb="0" eb="2">
      <t>キョウエキ</t>
    </rPh>
    <rPh sb="2" eb="3">
      <t>ヒ</t>
    </rPh>
    <rPh sb="3" eb="4">
      <t>オヨ</t>
    </rPh>
    <rPh sb="6" eb="9">
      <t>カンリヒ</t>
    </rPh>
    <phoneticPr fontId="2"/>
  </si>
  <si>
    <t>川崎　花子</t>
    <phoneticPr fontId="2"/>
  </si>
  <si>
    <t>月額家賃</t>
    <rPh sb="0" eb="2">
      <t>ゲツガク</t>
    </rPh>
    <rPh sb="2" eb="4">
      <t>ヤチン</t>
    </rPh>
    <phoneticPr fontId="2"/>
  </si>
  <si>
    <t>契約期間</t>
    <rPh sb="0" eb="4">
      <t>ケイヤクキカン</t>
    </rPh>
    <phoneticPr fontId="2"/>
  </si>
  <si>
    <t>本人負担額</t>
    <rPh sb="0" eb="2">
      <t>ホンニン</t>
    </rPh>
    <rPh sb="2" eb="4">
      <t>フタン</t>
    </rPh>
    <rPh sb="4" eb="5">
      <t>ガク</t>
    </rPh>
    <phoneticPr fontId="2"/>
  </si>
  <si>
    <t>住所</t>
    <rPh sb="0" eb="2">
      <t>ジュウショ</t>
    </rPh>
    <phoneticPr fontId="2"/>
  </si>
  <si>
    <t>日割計算書参照</t>
    <rPh sb="0" eb="2">
      <t>ヒワ</t>
    </rPh>
    <rPh sb="2" eb="5">
      <t>ケイサンショ</t>
    </rPh>
    <rPh sb="5" eb="7">
      <t>サンショウ</t>
    </rPh>
    <phoneticPr fontId="2"/>
  </si>
  <si>
    <t>日割計算書</t>
    <rPh sb="0" eb="2">
      <t>ヒワ</t>
    </rPh>
    <rPh sb="2" eb="4">
      <t>ケイサン</t>
    </rPh>
    <rPh sb="4" eb="5">
      <t>ショ</t>
    </rPh>
    <phoneticPr fontId="2"/>
  </si>
  <si>
    <t>（第１四半期）</t>
    <phoneticPr fontId="2"/>
  </si>
  <si>
    <t>終了事由</t>
    <rPh sb="0" eb="2">
      <t>シュウリョウ</t>
    </rPh>
    <rPh sb="2" eb="4">
      <t>ジユウ</t>
    </rPh>
    <phoneticPr fontId="2"/>
  </si>
  <si>
    <t>補助対象者</t>
    <rPh sb="0" eb="2">
      <t>ホジョ</t>
    </rPh>
    <rPh sb="2" eb="4">
      <t>タイショウ</t>
    </rPh>
    <rPh sb="4" eb="5">
      <t>シャ</t>
    </rPh>
    <phoneticPr fontId="2"/>
  </si>
  <si>
    <t>人数参照</t>
    <rPh sb="0" eb="2">
      <t>ニンズウ</t>
    </rPh>
    <rPh sb="2" eb="4">
      <t>サンショウ</t>
    </rPh>
    <phoneticPr fontId="2"/>
  </si>
  <si>
    <t>No.</t>
    <phoneticPr fontId="2"/>
  </si>
  <si>
    <t>（第２四半期）</t>
    <phoneticPr fontId="2"/>
  </si>
  <si>
    <t>（第３四半期）</t>
    <phoneticPr fontId="2"/>
  </si>
  <si>
    <t>（第４四半期）</t>
    <phoneticPr fontId="2"/>
  </si>
  <si>
    <t>物件名</t>
    <rPh sb="0" eb="2">
      <t>ブッケン</t>
    </rPh>
    <rPh sb="2" eb="3">
      <t>メイ</t>
    </rPh>
    <phoneticPr fontId="2"/>
  </si>
  <si>
    <t>川崎アパート101号室</t>
    <rPh sb="0" eb="2">
      <t>カワサキ</t>
    </rPh>
    <rPh sb="9" eb="11">
      <t>ゴウシツ</t>
    </rPh>
    <phoneticPr fontId="2"/>
  </si>
  <si>
    <t>㊞</t>
    <phoneticPr fontId="2"/>
  </si>
  <si>
    <t>発行者</t>
    <rPh sb="0" eb="3">
      <t>ハッコウシャ</t>
    </rPh>
    <phoneticPr fontId="2"/>
  </si>
  <si>
    <t>上記の金額正に領収致しました。</t>
    <rPh sb="0" eb="2">
      <t>ジョウキ</t>
    </rPh>
    <rPh sb="3" eb="5">
      <t>キンガク</t>
    </rPh>
    <rPh sb="5" eb="6">
      <t>タダ</t>
    </rPh>
    <rPh sb="7" eb="9">
      <t>リョウシュウ</t>
    </rPh>
    <rPh sb="9" eb="10">
      <t>イタ</t>
    </rPh>
    <phoneticPr fontId="2"/>
  </si>
  <si>
    <t>支払内容内訳</t>
    <rPh sb="0" eb="2">
      <t>シハラ</t>
    </rPh>
    <rPh sb="2" eb="4">
      <t>ナイヨウ</t>
    </rPh>
    <rPh sb="4" eb="6">
      <t>ウチワケ</t>
    </rPh>
    <phoneticPr fontId="2"/>
  </si>
  <si>
    <t>６月</t>
  </si>
  <si>
    <t>５月</t>
  </si>
  <si>
    <t>４月</t>
    <rPh sb="1" eb="2">
      <t>ガツ</t>
    </rPh>
    <phoneticPr fontId="2"/>
  </si>
  <si>
    <t>支払金額内訳</t>
    <rPh sb="0" eb="2">
      <t>シハラ</t>
    </rPh>
    <rPh sb="2" eb="4">
      <t>キンガク</t>
    </rPh>
    <rPh sb="4" eb="6">
      <t>ウチワケ</t>
    </rPh>
    <phoneticPr fontId="2"/>
  </si>
  <si>
    <t>支払事由
（内容）</t>
    <rPh sb="0" eb="2">
      <t>シハライ</t>
    </rPh>
    <rPh sb="2" eb="4">
      <t>ジユウ</t>
    </rPh>
    <rPh sb="6" eb="8">
      <t>ナイヨウ</t>
    </rPh>
    <phoneticPr fontId="2"/>
  </si>
  <si>
    <t>支払金額</t>
    <rPh sb="0" eb="2">
      <t>シハラ</t>
    </rPh>
    <rPh sb="2" eb="4">
      <t>キンガク</t>
    </rPh>
    <phoneticPr fontId="2"/>
  </si>
  <si>
    <t>支払日</t>
    <rPh sb="0" eb="3">
      <t>シハライビ</t>
    </rPh>
    <phoneticPr fontId="2"/>
  </si>
  <si>
    <t>補助対象者名</t>
    <rPh sb="0" eb="2">
      <t>ホジョ</t>
    </rPh>
    <rPh sb="2" eb="4">
      <t>タイショウ</t>
    </rPh>
    <rPh sb="4" eb="5">
      <t>シャ</t>
    </rPh>
    <rPh sb="5" eb="6">
      <t>メイ</t>
    </rPh>
    <phoneticPr fontId="2"/>
  </si>
  <si>
    <t>賃借料（家賃）、管理費及び共益費</t>
    <rPh sb="0" eb="3">
      <t>チンシャクリョウ</t>
    </rPh>
    <rPh sb="4" eb="6">
      <t>ヤチン</t>
    </rPh>
    <rPh sb="8" eb="12">
      <t>カンリヒオヨ</t>
    </rPh>
    <rPh sb="13" eb="16">
      <t>キョウエキヒ</t>
    </rPh>
    <phoneticPr fontId="2"/>
  </si>
  <si>
    <t>住所</t>
    <rPh sb="0" eb="2">
      <t>ジュウショ</t>
    </rPh>
    <phoneticPr fontId="2"/>
  </si>
  <si>
    <t>賃借料等振込証明書（第１四半期）</t>
    <rPh sb="0" eb="3">
      <t>チンシャクリョウ</t>
    </rPh>
    <rPh sb="3" eb="4">
      <t>ナド</t>
    </rPh>
    <rPh sb="4" eb="6">
      <t>フリコミ</t>
    </rPh>
    <rPh sb="6" eb="9">
      <t>ショウメイショ</t>
    </rPh>
    <rPh sb="10" eb="11">
      <t>ダイ</t>
    </rPh>
    <rPh sb="12" eb="15">
      <t>シハンキ</t>
    </rPh>
    <phoneticPr fontId="2"/>
  </si>
  <si>
    <t>自己負担額等確認書（第１四半期）</t>
    <phoneticPr fontId="2"/>
  </si>
  <si>
    <t>本人負担額</t>
    <rPh sb="0" eb="2">
      <t>ホンニン</t>
    </rPh>
    <rPh sb="2" eb="4">
      <t>フタン</t>
    </rPh>
    <rPh sb="4" eb="5">
      <t>ガク</t>
    </rPh>
    <phoneticPr fontId="2"/>
  </si>
  <si>
    <t>補助対象者名</t>
    <rPh sb="0" eb="2">
      <t>ホジョ</t>
    </rPh>
    <rPh sb="2" eb="4">
      <t>タイショウ</t>
    </rPh>
    <rPh sb="4" eb="5">
      <t>シャ</t>
    </rPh>
    <rPh sb="5" eb="6">
      <t>メイ</t>
    </rPh>
    <phoneticPr fontId="2"/>
  </si>
  <si>
    <t>負担事由
（内容）</t>
    <rPh sb="0" eb="2">
      <t>フタン</t>
    </rPh>
    <rPh sb="2" eb="4">
      <t>ジユウ</t>
    </rPh>
    <rPh sb="6" eb="8">
      <t>ナイヨウ</t>
    </rPh>
    <phoneticPr fontId="2"/>
  </si>
  <si>
    <t>【作成日】</t>
    <rPh sb="1" eb="4">
      <t>サクセイビ</t>
    </rPh>
    <phoneticPr fontId="2"/>
  </si>
  <si>
    <t>本人負担額内訳</t>
    <rPh sb="0" eb="2">
      <t>ホンニン</t>
    </rPh>
    <rPh sb="2" eb="4">
      <t>フタン</t>
    </rPh>
    <rPh sb="4" eb="5">
      <t>ガク</t>
    </rPh>
    <rPh sb="5" eb="7">
      <t>ウチワケ</t>
    </rPh>
    <phoneticPr fontId="2"/>
  </si>
  <si>
    <t>署名</t>
    <rPh sb="0" eb="2">
      <t>ショメイ</t>
    </rPh>
    <phoneticPr fontId="2"/>
  </si>
  <si>
    <t>事業実施者名称</t>
    <rPh sb="0" eb="2">
      <t>ジギョウ</t>
    </rPh>
    <rPh sb="2" eb="5">
      <t>ジッシシャ</t>
    </rPh>
    <rPh sb="5" eb="7">
      <t>メイショウ</t>
    </rPh>
    <phoneticPr fontId="2"/>
  </si>
  <si>
    <t>ご署名ください。</t>
    <phoneticPr fontId="2"/>
  </si>
  <si>
    <t>　補助対象保育士は次に掲げる項目のすべてを確認し、同意する場合は、</t>
    <rPh sb="1" eb="3">
      <t>ホジョ</t>
    </rPh>
    <rPh sb="3" eb="5">
      <t>タイショウ</t>
    </rPh>
    <rPh sb="5" eb="8">
      <t>ホイクシ</t>
    </rPh>
    <rPh sb="9" eb="10">
      <t>ツギ</t>
    </rPh>
    <rPh sb="11" eb="12">
      <t>カカ</t>
    </rPh>
    <rPh sb="14" eb="16">
      <t>コウモク</t>
    </rPh>
    <rPh sb="21" eb="23">
      <t>カクニン</t>
    </rPh>
    <rPh sb="25" eb="27">
      <t>ドウイ</t>
    </rPh>
    <rPh sb="29" eb="31">
      <t>バアイ</t>
    </rPh>
    <phoneticPr fontId="2"/>
  </si>
  <si>
    <t>　①本確認書に記載のある情報について、相違ありません。</t>
    <rPh sb="2" eb="3">
      <t>ホン</t>
    </rPh>
    <rPh sb="3" eb="6">
      <t>カクニンショ</t>
    </rPh>
    <rPh sb="7" eb="9">
      <t>キサイ</t>
    </rPh>
    <rPh sb="12" eb="14">
      <t>ジョウホウ</t>
    </rPh>
    <rPh sb="19" eb="21">
      <t>ソウイ</t>
    </rPh>
    <phoneticPr fontId="2"/>
  </si>
  <si>
    <t>　②市長から求めがあった場合、住民票の写しを提出すること又は市長</t>
    <rPh sb="2" eb="4">
      <t>シチョウ</t>
    </rPh>
    <rPh sb="6" eb="7">
      <t>モト</t>
    </rPh>
    <rPh sb="12" eb="14">
      <t>バアイ</t>
    </rPh>
    <rPh sb="15" eb="18">
      <t>ジュウミンヒョウ</t>
    </rPh>
    <rPh sb="19" eb="20">
      <t>ウツ</t>
    </rPh>
    <rPh sb="22" eb="24">
      <t>テイシュツ</t>
    </rPh>
    <rPh sb="28" eb="29">
      <t>マタ</t>
    </rPh>
    <rPh sb="30" eb="32">
      <t>シチョウ</t>
    </rPh>
    <phoneticPr fontId="2"/>
  </si>
  <si>
    <t>本人負担額参照先</t>
    <rPh sb="0" eb="2">
      <t>ホンニン</t>
    </rPh>
    <rPh sb="2" eb="4">
      <t>フタン</t>
    </rPh>
    <rPh sb="4" eb="5">
      <t>ガク</t>
    </rPh>
    <rPh sb="5" eb="7">
      <t>サンショウ</t>
    </rPh>
    <rPh sb="7" eb="8">
      <t>サキ</t>
    </rPh>
    <phoneticPr fontId="2"/>
  </si>
  <si>
    <t>令和　　　　　　年 　　 　　   月  　　 　　 日</t>
    <rPh sb="0" eb="2">
      <t>レイワ</t>
    </rPh>
    <rPh sb="8" eb="9">
      <t>ネン</t>
    </rPh>
    <rPh sb="18" eb="19">
      <t>ガツ</t>
    </rPh>
    <rPh sb="27" eb="28">
      <t>ニチ</t>
    </rPh>
    <phoneticPr fontId="2"/>
  </si>
  <si>
    <t>賃借料等振込証明書（第２四半期）</t>
    <rPh sb="0" eb="3">
      <t>チンシャクリョウ</t>
    </rPh>
    <rPh sb="3" eb="4">
      <t>ナド</t>
    </rPh>
    <rPh sb="4" eb="6">
      <t>フリコミ</t>
    </rPh>
    <rPh sb="6" eb="9">
      <t>ショウメイショ</t>
    </rPh>
    <rPh sb="10" eb="11">
      <t>ダイ</t>
    </rPh>
    <rPh sb="12" eb="15">
      <t>シハンキ</t>
    </rPh>
    <phoneticPr fontId="2"/>
  </si>
  <si>
    <t>自己負担額等確認書（第２四半期）</t>
    <phoneticPr fontId="2"/>
  </si>
  <si>
    <t>No.
（ここで選択！）</t>
    <rPh sb="8" eb="10">
      <t>センタク</t>
    </rPh>
    <phoneticPr fontId="2"/>
  </si>
  <si>
    <t>賃借料等振込証明書（第３四半期）</t>
    <rPh sb="0" eb="3">
      <t>チンシャクリョウ</t>
    </rPh>
    <rPh sb="3" eb="4">
      <t>ナド</t>
    </rPh>
    <rPh sb="4" eb="6">
      <t>フリコミ</t>
    </rPh>
    <rPh sb="6" eb="9">
      <t>ショウメイショ</t>
    </rPh>
    <rPh sb="10" eb="11">
      <t>ダイ</t>
    </rPh>
    <rPh sb="12" eb="15">
      <t>シハンキ</t>
    </rPh>
    <phoneticPr fontId="2"/>
  </si>
  <si>
    <t>自己負担額等確認書（第３四半期）</t>
    <phoneticPr fontId="2"/>
  </si>
  <si>
    <t>７月</t>
    <rPh sb="1" eb="2">
      <t>ガツ</t>
    </rPh>
    <phoneticPr fontId="2"/>
  </si>
  <si>
    <t>８月</t>
  </si>
  <si>
    <t>９月</t>
  </si>
  <si>
    <t>賃借料等振込証明書（第４四半期）</t>
    <rPh sb="0" eb="3">
      <t>チンシャクリョウ</t>
    </rPh>
    <rPh sb="3" eb="4">
      <t>ナド</t>
    </rPh>
    <rPh sb="4" eb="6">
      <t>フリコミ</t>
    </rPh>
    <rPh sb="6" eb="9">
      <t>ショウメイショ</t>
    </rPh>
    <rPh sb="10" eb="11">
      <t>ダイ</t>
    </rPh>
    <rPh sb="12" eb="15">
      <t>シハンキ</t>
    </rPh>
    <phoneticPr fontId="2"/>
  </si>
  <si>
    <t>自己負担額等確認書（第４四半期）</t>
    <phoneticPr fontId="2"/>
  </si>
  <si>
    <t>１０月</t>
    <rPh sb="2" eb="3">
      <t>ガツ</t>
    </rPh>
    <phoneticPr fontId="2"/>
  </si>
  <si>
    <t>１１月</t>
    <phoneticPr fontId="2"/>
  </si>
  <si>
    <t>１２月</t>
    <phoneticPr fontId="2"/>
  </si>
  <si>
    <t>１月</t>
    <rPh sb="1" eb="2">
      <t>ガツ</t>
    </rPh>
    <phoneticPr fontId="2"/>
  </si>
  <si>
    <t>２月</t>
    <phoneticPr fontId="2"/>
  </si>
  <si>
    <t>３月</t>
    <phoneticPr fontId="2"/>
  </si>
  <si>
    <t>※申請内容に関する問い合わせ先は下記のとおりです。</t>
    <rPh sb="3" eb="5">
      <t>ナイヨウ</t>
    </rPh>
    <rPh sb="6" eb="7">
      <t>カン</t>
    </rPh>
    <rPh sb="16" eb="18">
      <t>カキ</t>
    </rPh>
    <phoneticPr fontId="2"/>
  </si>
  <si>
    <t>電話番号</t>
    <phoneticPr fontId="2"/>
  </si>
  <si>
    <t>所属</t>
    <phoneticPr fontId="2"/>
  </si>
  <si>
    <t>担当者名</t>
    <phoneticPr fontId="2"/>
  </si>
  <si>
    <t>←注）問い合わせ先が園ではなく法人であった場合は、法人担当者の方のご所属をご入力ください。</t>
    <rPh sb="1" eb="2">
      <t>チュウ</t>
    </rPh>
    <rPh sb="3" eb="4">
      <t>ト</t>
    </rPh>
    <rPh sb="5" eb="6">
      <t>ア</t>
    </rPh>
    <rPh sb="8" eb="9">
      <t>サキ</t>
    </rPh>
    <rPh sb="10" eb="11">
      <t>エン</t>
    </rPh>
    <rPh sb="15" eb="17">
      <t>ホウジン</t>
    </rPh>
    <rPh sb="21" eb="23">
      <t>バアイ</t>
    </rPh>
    <rPh sb="25" eb="27">
      <t>ホウジン</t>
    </rPh>
    <rPh sb="27" eb="30">
      <t>タントウシャ</t>
    </rPh>
    <rPh sb="31" eb="32">
      <t>カタ</t>
    </rPh>
    <rPh sb="34" eb="36">
      <t>ショゾク</t>
    </rPh>
    <rPh sb="38" eb="40">
      <t>ニュウリョク</t>
    </rPh>
    <phoneticPr fontId="2"/>
  </si>
  <si>
    <t>園名（</t>
    <rPh sb="0" eb="2">
      <t>エンメイ</t>
    </rPh>
    <phoneticPr fontId="2"/>
  </si>
  <si>
    <r>
      <t xml:space="preserve">採用年月日等
</t>
    </r>
    <r>
      <rPr>
        <sz val="12"/>
        <color theme="1"/>
        <rFont val="ＭＳ ゴシック"/>
        <family val="3"/>
        <charset val="128"/>
      </rPr>
      <t>※採用後、保育士資格等をを取得した場合その日付を入力してください。</t>
    </r>
    <rPh sb="0" eb="2">
      <t>サイヨウ</t>
    </rPh>
    <rPh sb="2" eb="4">
      <t>ネンゲツ</t>
    </rPh>
    <rPh sb="4" eb="5">
      <t>ヒ</t>
    </rPh>
    <rPh sb="5" eb="6">
      <t>ナド</t>
    </rPh>
    <rPh sb="8" eb="11">
      <t>サイヨウゴ</t>
    </rPh>
    <rPh sb="12" eb="17">
      <t>ホイクシシカク</t>
    </rPh>
    <rPh sb="17" eb="18">
      <t>ナド</t>
    </rPh>
    <rPh sb="20" eb="22">
      <t>シュトク</t>
    </rPh>
    <rPh sb="24" eb="26">
      <t>バアイ</t>
    </rPh>
    <rPh sb="28" eb="30">
      <t>ヒヅケ</t>
    </rPh>
    <rPh sb="31" eb="33">
      <t>ニュウリョク</t>
    </rPh>
    <phoneticPr fontId="10"/>
  </si>
  <si>
    <t>←注）法人の住所を都道府県から正確に記載してください。</t>
    <rPh sb="1" eb="2">
      <t>チュウ</t>
    </rPh>
    <rPh sb="3" eb="5">
      <t>ホウジン</t>
    </rPh>
    <rPh sb="6" eb="8">
      <t>ジュウショ</t>
    </rPh>
    <rPh sb="9" eb="13">
      <t>トドウフケン</t>
    </rPh>
    <rPh sb="15" eb="17">
      <t>セイカク</t>
    </rPh>
    <rPh sb="18" eb="20">
      <t>キサイ</t>
    </rPh>
    <phoneticPr fontId="2"/>
  </si>
  <si>
    <t>←注）園長と法人の代表者が異なる場合、法人の代表者名を記載してください。また、役職名は正確に記載してください。</t>
    <rPh sb="1" eb="2">
      <t>チュウ</t>
    </rPh>
    <rPh sb="3" eb="4">
      <t>エン</t>
    </rPh>
    <rPh sb="4" eb="5">
      <t>チョウ</t>
    </rPh>
    <rPh sb="6" eb="8">
      <t>ホウジン</t>
    </rPh>
    <rPh sb="9" eb="12">
      <t>ダイヒョウシャ</t>
    </rPh>
    <rPh sb="13" eb="14">
      <t>コト</t>
    </rPh>
    <rPh sb="16" eb="18">
      <t>バアイ</t>
    </rPh>
    <rPh sb="19" eb="21">
      <t>ホウジン</t>
    </rPh>
    <rPh sb="22" eb="25">
      <t>ダイヒョウシャ</t>
    </rPh>
    <rPh sb="25" eb="26">
      <t>メイ</t>
    </rPh>
    <rPh sb="27" eb="29">
      <t>キサイ</t>
    </rPh>
    <rPh sb="39" eb="42">
      <t>ヤクショクメイ</t>
    </rPh>
    <rPh sb="43" eb="45">
      <t>セイカク</t>
    </rPh>
    <rPh sb="46" eb="48">
      <t>キサイ</t>
    </rPh>
    <phoneticPr fontId="2"/>
  </si>
  <si>
    <t>事由</t>
    <rPh sb="0" eb="2">
      <t>ジユウ</t>
    </rPh>
    <phoneticPr fontId="10"/>
  </si>
  <si>
    <t>＜事務連絡欄＞　↓申請の際に連絡事項がありましたら、下記へご記載ください。</t>
    <rPh sb="1" eb="3">
      <t>ジム</t>
    </rPh>
    <rPh sb="3" eb="5">
      <t>レンラク</t>
    </rPh>
    <rPh sb="5" eb="6">
      <t>ラン</t>
    </rPh>
    <rPh sb="9" eb="11">
      <t>シンセイ</t>
    </rPh>
    <rPh sb="12" eb="13">
      <t>サイ</t>
    </rPh>
    <rPh sb="14" eb="16">
      <t>レンラク</t>
    </rPh>
    <rPh sb="16" eb="18">
      <t>ジコウ</t>
    </rPh>
    <rPh sb="26" eb="28">
      <t>カキ</t>
    </rPh>
    <rPh sb="30" eb="32">
      <t>キサイ</t>
    </rPh>
    <phoneticPr fontId="2"/>
  </si>
  <si>
    <t>法人負担賃借料等</t>
    <rPh sb="4" eb="7">
      <t>チンシャクリョウ</t>
    </rPh>
    <rPh sb="7" eb="8">
      <t>トウ</t>
    </rPh>
    <phoneticPr fontId="10"/>
  </si>
  <si>
    <t>補助対象保育士内訳書</t>
    <rPh sb="0" eb="2">
      <t>ホジョ</t>
    </rPh>
    <rPh sb="2" eb="4">
      <t>タイショウ</t>
    </rPh>
    <rPh sb="4" eb="7">
      <t>ホイクシ</t>
    </rPh>
    <rPh sb="7" eb="10">
      <t>ウチワケショ</t>
    </rPh>
    <phoneticPr fontId="2"/>
  </si>
  <si>
    <t>補助対象者名</t>
    <rPh sb="0" eb="2">
      <t>ホジョ</t>
    </rPh>
    <rPh sb="2" eb="4">
      <t>タイショウ</t>
    </rPh>
    <rPh sb="4" eb="5">
      <t>シャ</t>
    </rPh>
    <rPh sb="5" eb="6">
      <t>メイ</t>
    </rPh>
    <phoneticPr fontId="2"/>
  </si>
  <si>
    <t>令和　　　年　　　月　　　日</t>
    <rPh sb="0" eb="2">
      <t>レイワ</t>
    </rPh>
    <rPh sb="5" eb="6">
      <t>ネン</t>
    </rPh>
    <rPh sb="9" eb="10">
      <t>ガツ</t>
    </rPh>
    <rPh sb="13" eb="14">
      <t>ニチ</t>
    </rPh>
    <phoneticPr fontId="2"/>
  </si>
  <si>
    <t>　　が住民票等の公簿の調査を行うことに同意します。</t>
    <rPh sb="3" eb="6">
      <t>ジュウミンヒョウ</t>
    </rPh>
    <rPh sb="6" eb="7">
      <t>ナド</t>
    </rPh>
    <rPh sb="8" eb="10">
      <t>コウボ</t>
    </rPh>
    <rPh sb="11" eb="13">
      <t>チョウサ</t>
    </rPh>
    <rPh sb="14" eb="15">
      <t>オコナ</t>
    </rPh>
    <rPh sb="19" eb="21">
      <t>ドウイ</t>
    </rPh>
    <phoneticPr fontId="2"/>
  </si>
  <si>
    <t>　　が住民票等の公簿の調査を行うことに同意します。</t>
    <rPh sb="3" eb="6">
      <t>ジュウミンヒョウ</t>
    </rPh>
    <rPh sb="6" eb="7">
      <t>ナド</t>
    </rPh>
    <rPh sb="8" eb="9">
      <t>コウ</t>
    </rPh>
    <rPh sb="9" eb="10">
      <t>ボ</t>
    </rPh>
    <rPh sb="11" eb="13">
      <t>チョウサ</t>
    </rPh>
    <rPh sb="14" eb="15">
      <t>オコナ</t>
    </rPh>
    <rPh sb="19" eb="21">
      <t>ドウイ</t>
    </rPh>
    <phoneticPr fontId="2"/>
  </si>
  <si>
    <t>支払日</t>
    <phoneticPr fontId="2"/>
  </si>
  <si>
    <t>支払金額</t>
    <rPh sb="0" eb="2">
      <t>シハライ</t>
    </rPh>
    <rPh sb="2" eb="4">
      <t>キンガク</t>
    </rPh>
    <phoneticPr fontId="2"/>
  </si>
  <si>
    <t>支払事由（内容）</t>
    <rPh sb="0" eb="2">
      <t>シハライ</t>
    </rPh>
    <rPh sb="2" eb="4">
      <t>ジユウ</t>
    </rPh>
    <rPh sb="5" eb="7">
      <t>ナイヨウ</t>
    </rPh>
    <phoneticPr fontId="2"/>
  </si>
  <si>
    <t>支払金額内訳</t>
    <phoneticPr fontId="2"/>
  </si>
  <si>
    <t>支払内容内訳</t>
    <phoneticPr fontId="2"/>
  </si>
  <si>
    <t>No</t>
    <phoneticPr fontId="2"/>
  </si>
  <si>
    <t>賃借料（家賃）、管理費及び共益費</t>
    <phoneticPr fontId="2"/>
  </si>
  <si>
    <t>１１月</t>
  </si>
  <si>
    <t>１２月</t>
  </si>
  <si>
    <t>賃借料等振込証明書（第１四半期）【代行業者等専用】</t>
    <rPh sb="0" eb="3">
      <t>チンシャクリョウ</t>
    </rPh>
    <rPh sb="3" eb="4">
      <t>ナド</t>
    </rPh>
    <rPh sb="4" eb="6">
      <t>フリコミ</t>
    </rPh>
    <rPh sb="6" eb="9">
      <t>ショウメイショ</t>
    </rPh>
    <rPh sb="10" eb="11">
      <t>ダイ</t>
    </rPh>
    <rPh sb="12" eb="15">
      <t>シハンキ</t>
    </rPh>
    <rPh sb="17" eb="19">
      <t>ダイコウ</t>
    </rPh>
    <rPh sb="19" eb="21">
      <t>ギョウシャ</t>
    </rPh>
    <rPh sb="21" eb="22">
      <t>ナド</t>
    </rPh>
    <rPh sb="22" eb="24">
      <t>センヨウ</t>
    </rPh>
    <phoneticPr fontId="2"/>
  </si>
  <si>
    <t>賃借料等振込証明書（第２四半期）【代行業者等専用】</t>
    <rPh sb="0" eb="3">
      <t>チンシャクリョウ</t>
    </rPh>
    <rPh sb="3" eb="4">
      <t>ナド</t>
    </rPh>
    <rPh sb="4" eb="6">
      <t>フリコミ</t>
    </rPh>
    <rPh sb="6" eb="9">
      <t>ショウメイショ</t>
    </rPh>
    <rPh sb="10" eb="11">
      <t>ダイ</t>
    </rPh>
    <rPh sb="12" eb="15">
      <t>シハンキ</t>
    </rPh>
    <rPh sb="17" eb="19">
      <t>ダイコウ</t>
    </rPh>
    <rPh sb="19" eb="21">
      <t>ギョウシャ</t>
    </rPh>
    <rPh sb="22" eb="24">
      <t>センヨウ</t>
    </rPh>
    <phoneticPr fontId="2"/>
  </si>
  <si>
    <t>賃借料等振込証明書（第３四半期）【代行業者等専用】</t>
    <rPh sb="0" eb="3">
      <t>チンシャクリョウ</t>
    </rPh>
    <rPh sb="3" eb="4">
      <t>ナド</t>
    </rPh>
    <rPh sb="4" eb="6">
      <t>フリコミ</t>
    </rPh>
    <rPh sb="6" eb="9">
      <t>ショウメイショ</t>
    </rPh>
    <rPh sb="10" eb="11">
      <t>ダイ</t>
    </rPh>
    <rPh sb="12" eb="15">
      <t>シハンキ</t>
    </rPh>
    <rPh sb="17" eb="19">
      <t>ダイコウ</t>
    </rPh>
    <rPh sb="19" eb="21">
      <t>ギョウシャ</t>
    </rPh>
    <rPh sb="22" eb="24">
      <t>センヨウ</t>
    </rPh>
    <phoneticPr fontId="2"/>
  </si>
  <si>
    <t>賃借料等振込証明書（第４四半期）【代行業者等専用】</t>
    <rPh sb="0" eb="3">
      <t>チンシャクリョウ</t>
    </rPh>
    <rPh sb="3" eb="4">
      <t>ナド</t>
    </rPh>
    <rPh sb="4" eb="6">
      <t>フリコミ</t>
    </rPh>
    <rPh sb="6" eb="9">
      <t>ショウメイショ</t>
    </rPh>
    <rPh sb="10" eb="11">
      <t>ダイ</t>
    </rPh>
    <rPh sb="12" eb="15">
      <t>シハンキ</t>
    </rPh>
    <rPh sb="17" eb="19">
      <t>ダイコウ</t>
    </rPh>
    <rPh sb="19" eb="21">
      <t>ギョウシャ</t>
    </rPh>
    <rPh sb="22" eb="24">
      <t>センヨウ</t>
    </rPh>
    <phoneticPr fontId="2"/>
  </si>
  <si>
    <t>２月</t>
    <phoneticPr fontId="2"/>
  </si>
  <si>
    <t>３月</t>
    <phoneticPr fontId="2"/>
  </si>
  <si>
    <t>令和　　　年　　　月　　　日</t>
    <phoneticPr fontId="2"/>
  </si>
  <si>
    <t>令和７年度川崎市保育士宿舎借り上げ支援事業補助金交付申請書作成フォーム</t>
    <rPh sb="0" eb="2">
      <t>レイワ</t>
    </rPh>
    <rPh sb="3" eb="5">
      <t>ネンド</t>
    </rPh>
    <rPh sb="5" eb="8">
      <t>カワサキシ</t>
    </rPh>
    <rPh sb="8" eb="11">
      <t>ホイクシ</t>
    </rPh>
    <rPh sb="11" eb="13">
      <t>シュクシャ</t>
    </rPh>
    <rPh sb="13" eb="14">
      <t>カ</t>
    </rPh>
    <rPh sb="15" eb="16">
      <t>ア</t>
    </rPh>
    <rPh sb="17" eb="19">
      <t>シエン</t>
    </rPh>
    <rPh sb="19" eb="21">
      <t>ジギョウ</t>
    </rPh>
    <rPh sb="21" eb="24">
      <t>ホジョキン</t>
    </rPh>
    <rPh sb="24" eb="26">
      <t>コウフ</t>
    </rPh>
    <rPh sb="26" eb="28">
      <t>シンセイ</t>
    </rPh>
    <rPh sb="28" eb="29">
      <t>ショ</t>
    </rPh>
    <rPh sb="29" eb="31">
      <t>サクセイ</t>
    </rPh>
    <phoneticPr fontId="2"/>
  </si>
  <si>
    <t>令和７年度川崎市保育士宿舎借り上げ支援事業補助金交付申請書</t>
    <rPh sb="0" eb="2">
      <t>レイワ</t>
    </rPh>
    <rPh sb="3" eb="5">
      <t>ネンド</t>
    </rPh>
    <rPh sb="5" eb="8">
      <t>カワサキシ</t>
    </rPh>
    <rPh sb="8" eb="11">
      <t>ホイクシ</t>
    </rPh>
    <rPh sb="11" eb="13">
      <t>シュクシャ</t>
    </rPh>
    <rPh sb="13" eb="14">
      <t>カ</t>
    </rPh>
    <rPh sb="15" eb="16">
      <t>ア</t>
    </rPh>
    <rPh sb="17" eb="19">
      <t>シエン</t>
    </rPh>
    <rPh sb="19" eb="21">
      <t>ジギョウ</t>
    </rPh>
    <rPh sb="21" eb="24">
      <t>ホジョキン</t>
    </rPh>
    <rPh sb="24" eb="26">
      <t>コウフ</t>
    </rPh>
    <rPh sb="26" eb="29">
      <t>シンセイショ</t>
    </rPh>
    <phoneticPr fontId="2"/>
  </si>
  <si>
    <t>　令和７年度川崎市保育士宿舎借り上げ支援事業補助金（第１四半期分）を受けたいので、</t>
    <rPh sb="1" eb="3">
      <t>レイワ</t>
    </rPh>
    <rPh sb="4" eb="6">
      <t>ネンド</t>
    </rPh>
    <rPh sb="6" eb="9">
      <t>カワサキシ</t>
    </rPh>
    <rPh sb="9" eb="12">
      <t>ホイクシ</t>
    </rPh>
    <rPh sb="12" eb="14">
      <t>シュクシャ</t>
    </rPh>
    <rPh sb="14" eb="15">
      <t>カ</t>
    </rPh>
    <rPh sb="16" eb="17">
      <t>ア</t>
    </rPh>
    <rPh sb="18" eb="20">
      <t>シエン</t>
    </rPh>
    <rPh sb="20" eb="22">
      <t>ジギョウ</t>
    </rPh>
    <rPh sb="22" eb="25">
      <t>ホジョキン</t>
    </rPh>
    <rPh sb="26" eb="27">
      <t>ダイ</t>
    </rPh>
    <rPh sb="28" eb="31">
      <t>シハンキ</t>
    </rPh>
    <rPh sb="31" eb="32">
      <t>ブン</t>
    </rPh>
    <rPh sb="34" eb="35">
      <t>ウ</t>
    </rPh>
    <phoneticPr fontId="2"/>
  </si>
  <si>
    <t>　補助対象保育士は次に掲げる項目のすべてを確認し、同意する場合は</t>
    <rPh sb="1" eb="3">
      <t>ホジョ</t>
    </rPh>
    <rPh sb="3" eb="5">
      <t>タイショウ</t>
    </rPh>
    <rPh sb="5" eb="8">
      <t>ホイクシ</t>
    </rPh>
    <rPh sb="9" eb="10">
      <t>ツギ</t>
    </rPh>
    <rPh sb="11" eb="12">
      <t>カカ</t>
    </rPh>
    <rPh sb="14" eb="16">
      <t>コウモク</t>
    </rPh>
    <rPh sb="21" eb="23">
      <t>カクニン</t>
    </rPh>
    <rPh sb="25" eb="27">
      <t>ドウイ</t>
    </rPh>
    <rPh sb="29" eb="31">
      <t>バアイ</t>
    </rPh>
    <phoneticPr fontId="2"/>
  </si>
  <si>
    <t>令和　　　　　　　　　年　　　　　　　　　月　　　　　　　　　日</t>
    <rPh sb="0" eb="2">
      <t>レイワ</t>
    </rPh>
    <rPh sb="11" eb="12">
      <t>ネン</t>
    </rPh>
    <rPh sb="21" eb="22">
      <t>ガツ</t>
    </rPh>
    <rPh sb="31" eb="32">
      <t>ニチ</t>
    </rPh>
    <phoneticPr fontId="2"/>
  </si>
  <si>
    <t>書面内容説明日</t>
    <rPh sb="0" eb="2">
      <t>ショメン</t>
    </rPh>
    <rPh sb="2" eb="4">
      <t>ナイヨウ</t>
    </rPh>
    <rPh sb="4" eb="6">
      <t>セツメイ</t>
    </rPh>
    <rPh sb="6" eb="7">
      <t>ビ</t>
    </rPh>
    <phoneticPr fontId="2"/>
  </si>
  <si>
    <t>令和 　　年　　月　　日</t>
    <phoneticPr fontId="2"/>
  </si>
  <si>
    <t>令和　　　　年　　　　月　　　　日</t>
    <phoneticPr fontId="2"/>
  </si>
  <si>
    <t>　令和７年度川崎市保育士宿舎借り上げ支援事業補助金（第２四半期分）を受けたいので、</t>
    <rPh sb="1" eb="3">
      <t>レイワ</t>
    </rPh>
    <rPh sb="4" eb="6">
      <t>ネンド</t>
    </rPh>
    <rPh sb="6" eb="9">
      <t>カワサキシ</t>
    </rPh>
    <rPh sb="9" eb="12">
      <t>ホイクシ</t>
    </rPh>
    <rPh sb="12" eb="14">
      <t>シュクシャ</t>
    </rPh>
    <rPh sb="14" eb="15">
      <t>カ</t>
    </rPh>
    <rPh sb="16" eb="17">
      <t>ア</t>
    </rPh>
    <rPh sb="18" eb="20">
      <t>シエン</t>
    </rPh>
    <rPh sb="20" eb="22">
      <t>ジギョウ</t>
    </rPh>
    <rPh sb="22" eb="25">
      <t>ホジョキン</t>
    </rPh>
    <rPh sb="26" eb="27">
      <t>ダイ</t>
    </rPh>
    <rPh sb="28" eb="31">
      <t>シハンキ</t>
    </rPh>
    <rPh sb="31" eb="32">
      <t>ブン</t>
    </rPh>
    <rPh sb="34" eb="35">
      <t>ウ</t>
    </rPh>
    <phoneticPr fontId="2"/>
  </si>
  <si>
    <t>5年終了</t>
    <rPh sb="1" eb="2">
      <t>ネン</t>
    </rPh>
    <rPh sb="2" eb="4">
      <t>シュウリョウ</t>
    </rPh>
    <phoneticPr fontId="10"/>
  </si>
  <si>
    <t>　令和７年度川崎市保育士宿舎借り上げ支援事業補助金（第３四半期分）を受けたいので、</t>
    <rPh sb="1" eb="3">
      <t>レイワ</t>
    </rPh>
    <rPh sb="4" eb="6">
      <t>ネンド</t>
    </rPh>
    <rPh sb="6" eb="9">
      <t>カワサキシ</t>
    </rPh>
    <rPh sb="9" eb="12">
      <t>ホイクシ</t>
    </rPh>
    <rPh sb="12" eb="14">
      <t>シュクシャ</t>
    </rPh>
    <rPh sb="14" eb="15">
      <t>カ</t>
    </rPh>
    <rPh sb="16" eb="17">
      <t>ア</t>
    </rPh>
    <rPh sb="18" eb="20">
      <t>シエン</t>
    </rPh>
    <rPh sb="20" eb="22">
      <t>ジギョウ</t>
    </rPh>
    <rPh sb="22" eb="25">
      <t>ホジョキン</t>
    </rPh>
    <rPh sb="26" eb="27">
      <t>ダイ</t>
    </rPh>
    <rPh sb="28" eb="31">
      <t>シハンキ</t>
    </rPh>
    <rPh sb="31" eb="32">
      <t>ブン</t>
    </rPh>
    <rPh sb="34" eb="35">
      <t>ウ</t>
    </rPh>
    <phoneticPr fontId="2"/>
  </si>
  <si>
    <t>　令和７年度川崎市保育士宿舎借り上げ支援事業補助金（第４四半期分）を受けたいので、</t>
    <rPh sb="1" eb="3">
      <t>レイワ</t>
    </rPh>
    <rPh sb="4" eb="6">
      <t>ネンド</t>
    </rPh>
    <rPh sb="6" eb="9">
      <t>カワサキシ</t>
    </rPh>
    <rPh sb="9" eb="12">
      <t>ホイクシ</t>
    </rPh>
    <rPh sb="12" eb="14">
      <t>シュクシャ</t>
    </rPh>
    <rPh sb="14" eb="15">
      <t>カ</t>
    </rPh>
    <rPh sb="16" eb="17">
      <t>ア</t>
    </rPh>
    <rPh sb="18" eb="20">
      <t>シエン</t>
    </rPh>
    <rPh sb="20" eb="22">
      <t>ジギョウ</t>
    </rPh>
    <rPh sb="22" eb="25">
      <t>ホジョキン</t>
    </rPh>
    <rPh sb="26" eb="27">
      <t>ダイ</t>
    </rPh>
    <rPh sb="28" eb="31">
      <t>シハンキ</t>
    </rPh>
    <rPh sb="31" eb="32">
      <t>ブン</t>
    </rPh>
    <rPh sb="34" eb="35">
      <t>ウ</t>
    </rPh>
    <phoneticPr fontId="2"/>
  </si>
  <si>
    <t>川崎市川崎区宮本町１番地　川崎アパート101号室</t>
    <rPh sb="0" eb="3">
      <t>カワサキシ</t>
    </rPh>
    <rPh sb="3" eb="6">
      <t>カワサキク</t>
    </rPh>
    <rPh sb="6" eb="8">
      <t>ミヤモト</t>
    </rPh>
    <rPh sb="8" eb="9">
      <t>マチ</t>
    </rPh>
    <rPh sb="10" eb="12">
      <t>バンチ</t>
    </rPh>
    <phoneticPr fontId="2"/>
  </si>
  <si>
    <t>【第１四半期】</t>
    <rPh sb="1" eb="2">
      <t>ダイ</t>
    </rPh>
    <rPh sb="3" eb="6">
      <t>シハンキ</t>
    </rPh>
    <phoneticPr fontId="2"/>
  </si>
  <si>
    <t>【第２四半期】</t>
    <phoneticPr fontId="2"/>
  </si>
  <si>
    <t>【第３四半期】</t>
    <phoneticPr fontId="2"/>
  </si>
  <si>
    <t>【第４四半期】</t>
    <phoneticPr fontId="2"/>
  </si>
  <si>
    <t>説明者氏名</t>
    <rPh sb="0" eb="2">
      <t>セツメイ</t>
    </rPh>
    <rPh sb="2" eb="3">
      <t>シャ</t>
    </rPh>
    <rPh sb="3" eb="5">
      <t>シメイ</t>
    </rPh>
    <phoneticPr fontId="2"/>
  </si>
  <si>
    <t>様</t>
    <rPh sb="0" eb="1">
      <t>サマ</t>
    </rPh>
    <phoneticPr fontId="2"/>
  </si>
  <si>
    <t>宛</t>
    <rPh sb="0" eb="1">
      <t>アテ</t>
    </rPh>
    <phoneticPr fontId="2"/>
  </si>
  <si>
    <t>様</t>
    <rPh sb="0" eb="1">
      <t>サマ</t>
    </rPh>
    <phoneticPr fontId="2"/>
  </si>
  <si>
    <t>宛</t>
    <rPh sb="0" eb="1">
      <t>アテ</t>
    </rPh>
    <phoneticPr fontId="2"/>
  </si>
  <si>
    <t>様</t>
    <rPh sb="0" eb="1">
      <t>サマ</t>
    </rPh>
    <phoneticPr fontId="2"/>
  </si>
  <si>
    <t>宛</t>
    <rPh sb="0" eb="1">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</si>
</sst>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quot;月&quot;"/>
    <numFmt numFmtId="177" formatCode="#,##0_);[Red]\(#,##0\)"/>
    <numFmt numFmtId="178" formatCode="#,##0_ "/>
    <numFmt numFmtId="179" formatCode="#"/>
    <numFmt numFmtId="180" formatCode="###,##0&quot;円&quot;"/>
    <numFmt numFmtId="181" formatCode="#,##0_ ;[Red]\-#,##0\ "/>
    <numFmt numFmtId="182" formatCode="&quot;（&quot;#&quot;）&quot;"/>
  </numFmts>
  <fonts count="4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HG丸ｺﾞｼｯｸM-PRO"/>
      <family val="3"/>
      <charset val="128"/>
    </font>
    <font>
      <sz val="36"/>
      <color theme="1"/>
      <name val="HG丸ｺﾞｼｯｸM-PRO"/>
      <family val="3"/>
      <charset val="128"/>
    </font>
    <font>
      <sz val="14"/>
      <color rgb="FFFF0000"/>
      <name val="HG丸ｺﾞｼｯｸM-PRO"/>
      <family val="3"/>
      <charset val="128"/>
    </font>
    <font>
      <sz val="20"/>
      <color theme="1"/>
      <name val="HG丸ｺﾞｼｯｸM-PRO"/>
      <family val="3"/>
      <charset val="128"/>
    </font>
    <font>
      <sz val="12"/>
      <color theme="1"/>
      <name val="HG丸ｺﾞｼｯｸM-PRO"/>
      <family val="3"/>
      <charset val="128"/>
    </font>
    <font>
      <sz val="16"/>
      <color theme="1"/>
      <name val="ＭＳ ゴシック"/>
      <family val="3"/>
      <charset val="128"/>
    </font>
    <font>
      <sz val="11"/>
      <color theme="1"/>
      <name val="ＭＳ ゴシック"/>
      <family val="3"/>
      <charset val="128"/>
    </font>
    <font>
      <sz val="6"/>
      <name val="游ゴシック"/>
      <family val="3"/>
      <charset val="128"/>
      <scheme val="minor"/>
    </font>
    <font>
      <sz val="12"/>
      <color theme="1"/>
      <name val="ＭＳ ゴシック"/>
      <family val="3"/>
      <charset val="128"/>
    </font>
    <font>
      <sz val="14"/>
      <color theme="1"/>
      <name val="ＭＳ ゴシック"/>
      <family val="3"/>
      <charset val="128"/>
    </font>
    <font>
      <sz val="20"/>
      <color theme="1"/>
      <name val="ＭＳ ゴシック"/>
      <family val="3"/>
      <charset val="128"/>
    </font>
    <font>
      <sz val="11"/>
      <color theme="1"/>
      <name val="游ゴシック"/>
      <family val="2"/>
      <scheme val="minor"/>
    </font>
    <font>
      <sz val="8"/>
      <color theme="1"/>
      <name val="ＭＳ ゴシック"/>
      <family val="3"/>
      <charset val="128"/>
    </font>
    <font>
      <sz val="16"/>
      <color theme="1"/>
      <name val="ＭＳ Ｐゴシック"/>
      <family val="2"/>
      <charset val="128"/>
    </font>
    <font>
      <sz val="16"/>
      <color theme="1"/>
      <name val="ＭＳ Ｐゴシック"/>
      <family val="3"/>
      <charset val="128"/>
    </font>
    <font>
      <sz val="22"/>
      <color theme="1"/>
      <name val="HG丸ｺﾞｼｯｸM-PRO"/>
      <family val="3"/>
      <charset val="128"/>
    </font>
    <font>
      <sz val="28"/>
      <color theme="1"/>
      <name val="HG丸ｺﾞｼｯｸM-PRO"/>
      <family val="3"/>
      <charset val="128"/>
    </font>
    <font>
      <sz val="11"/>
      <color theme="0" tint="-0.34998626667073579"/>
      <name val="ＭＳ ゴシック"/>
      <family val="3"/>
      <charset val="128"/>
    </font>
    <font>
      <sz val="18"/>
      <color theme="1"/>
      <name val="ＭＳ ゴシック"/>
      <family val="3"/>
      <charset val="128"/>
    </font>
    <font>
      <sz val="18"/>
      <color theme="1"/>
      <name val="HG丸ｺﾞｼｯｸM-PRO"/>
      <family val="3"/>
      <charset val="128"/>
    </font>
    <font>
      <sz val="14"/>
      <color theme="1"/>
      <name val="ＭＳ Ｐゴシック"/>
      <family val="2"/>
      <charset val="128"/>
    </font>
    <font>
      <sz val="12"/>
      <color theme="1"/>
      <name val="ＭＳ Ｐゴシック"/>
      <family val="2"/>
      <charset val="128"/>
    </font>
    <font>
      <sz val="14"/>
      <color theme="1"/>
      <name val="ＭＳ Ｐゴシック"/>
      <family val="3"/>
      <charset val="128"/>
    </font>
    <font>
      <sz val="12"/>
      <color rgb="FFFF0000"/>
      <name val="HG丸ｺﾞｼｯｸM-PRO"/>
      <family val="3"/>
      <charset val="128"/>
    </font>
    <font>
      <sz val="20"/>
      <name val="HG丸ｺﾞｼｯｸM-PRO"/>
      <family val="3"/>
      <charset val="128"/>
    </font>
    <font>
      <sz val="12"/>
      <name val="HG丸ｺﾞｼｯｸM-PRO"/>
      <family val="3"/>
      <charset val="128"/>
    </font>
    <font>
      <sz val="16"/>
      <color theme="1"/>
      <name val="ＭＳ Ｐ明朝"/>
      <family val="1"/>
      <charset val="128"/>
    </font>
    <font>
      <u/>
      <sz val="16"/>
      <color theme="1"/>
      <name val="ＭＳ ゴシック"/>
      <family val="3"/>
      <charset val="128"/>
    </font>
    <font>
      <sz val="14"/>
      <color theme="1"/>
      <name val="ＭＳ Ｐ明朝"/>
      <family val="1"/>
      <charset val="128"/>
    </font>
    <font>
      <sz val="28"/>
      <color theme="1"/>
      <name val="ＭＳ Ｐゴシック"/>
      <family val="2"/>
      <charset val="128"/>
    </font>
    <font>
      <u/>
      <sz val="16"/>
      <color theme="1"/>
      <name val="ＭＳ Ｐ明朝"/>
      <family val="1"/>
      <charset val="128"/>
    </font>
    <font>
      <sz val="24"/>
      <color theme="1"/>
      <name val="ＭＳ Ｐ明朝"/>
      <family val="1"/>
      <charset val="128"/>
    </font>
    <font>
      <sz val="8"/>
      <name val="ＭＳ Ｐ明朝"/>
      <family val="1"/>
      <charset val="128"/>
    </font>
    <font>
      <sz val="11"/>
      <color theme="0"/>
      <name val="ＭＳ Ｐゴシック"/>
      <family val="2"/>
      <charset val="128"/>
    </font>
    <font>
      <sz val="18"/>
      <color theme="1"/>
      <name val="ＭＳ Ｐゴシック"/>
      <family val="3"/>
      <charset val="128"/>
    </font>
    <font>
      <sz val="11"/>
      <color theme="1"/>
      <name val="ＭＳ Ｐゴシック"/>
      <family val="3"/>
      <charset val="128"/>
    </font>
    <font>
      <sz val="20"/>
      <color theme="1"/>
      <name val="ＭＳ Ｐゴシック"/>
      <family val="2"/>
      <charset val="128"/>
    </font>
    <font>
      <sz val="20"/>
      <color theme="1"/>
      <name val="ＭＳ Ｐゴシック"/>
      <family val="3"/>
      <charset val="128"/>
    </font>
    <font>
      <sz val="24"/>
      <color theme="1"/>
      <name val="ＭＳ Ｐゴシック"/>
      <family val="2"/>
      <charset val="128"/>
    </font>
    <font>
      <sz val="24"/>
      <color theme="1"/>
      <name val="ＭＳ Ｐゴシック"/>
      <family val="3"/>
      <charset val="128"/>
    </font>
    <font>
      <sz val="11"/>
      <color rgb="FFFF0000"/>
      <name val="HG丸ｺﾞｼｯｸM-PRO"/>
      <family val="3"/>
      <charset val="128"/>
    </font>
    <font>
      <sz val="11"/>
      <color theme="1"/>
      <name val="ＭＳ Ｐ明朝"/>
      <family val="1"/>
      <charset val="128"/>
    </font>
    <font>
      <sz val="22"/>
      <color theme="1"/>
      <name val="ＭＳ Ｐ明朝"/>
      <family val="1"/>
      <charset val="128"/>
    </font>
    <font>
      <u/>
      <sz val="11"/>
      <color theme="1"/>
      <name val="ＭＳ Ｐ明朝"/>
      <family val="1"/>
      <charset val="128"/>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hair">
        <color indexed="64"/>
      </bottom>
      <diagonal/>
    </border>
    <border>
      <left/>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xf numFmtId="38" fontId="14" fillId="0" borderId="0" applyFont="0" applyFill="0" applyBorder="0" applyAlignment="0" applyProtection="0">
      <alignment vertical="center"/>
    </xf>
  </cellStyleXfs>
  <cellXfs count="398">
    <xf numFmtId="0" fontId="0" fillId="0" borderId="0" xfId="0">
      <alignment vertical="center"/>
    </xf>
    <xf numFmtId="0" fontId="3" fillId="0" borderId="0" xfId="0" applyFont="1">
      <alignment vertical="center"/>
    </xf>
    <xf numFmtId="0" fontId="5" fillId="0" borderId="0" xfId="0" applyFont="1">
      <alignment vertical="center"/>
    </xf>
    <xf numFmtId="0" fontId="9" fillId="0" borderId="0" xfId="0" applyFont="1" applyAlignment="1">
      <alignment horizontal="center" vertical="center" shrinkToFit="1"/>
    </xf>
    <xf numFmtId="0" fontId="9" fillId="0" borderId="0" xfId="0" applyFont="1" applyAlignment="1">
      <alignment vertical="center" shrinkToFit="1"/>
    </xf>
    <xf numFmtId="0" fontId="9" fillId="0" borderId="0" xfId="0" applyFont="1" applyAlignment="1">
      <alignment horizontal="right" vertical="center" shrinkToFit="1"/>
    </xf>
    <xf numFmtId="0" fontId="9" fillId="0" borderId="0" xfId="0" applyFont="1">
      <alignment vertical="center"/>
    </xf>
    <xf numFmtId="0" fontId="9" fillId="0" borderId="0" xfId="0" applyFont="1" applyAlignment="1">
      <alignment horizontal="left" vertical="center"/>
    </xf>
    <xf numFmtId="0" fontId="8" fillId="0" borderId="0" xfId="0" applyFont="1">
      <alignment vertical="center"/>
    </xf>
    <xf numFmtId="178" fontId="13" fillId="0" borderId="9" xfId="0" applyNumberFormat="1" applyFont="1" applyBorder="1" applyAlignment="1">
      <alignment vertical="center" shrinkToFit="1"/>
    </xf>
    <xf numFmtId="0" fontId="9" fillId="0" borderId="0" xfId="2" applyFont="1" applyAlignment="1">
      <alignment horizontal="center" vertical="center" shrinkToFit="1"/>
    </xf>
    <xf numFmtId="0" fontId="8" fillId="0" borderId="0" xfId="2" applyFont="1" applyAlignment="1">
      <alignment horizontal="right" vertical="center"/>
    </xf>
    <xf numFmtId="0" fontId="9" fillId="0" borderId="0" xfId="2" applyFont="1" applyAlignment="1">
      <alignment horizontal="right" vertical="center"/>
    </xf>
    <xf numFmtId="0" fontId="9" fillId="0" borderId="0" xfId="2" applyFont="1" applyAlignment="1">
      <alignment vertical="center" shrinkToFit="1"/>
    </xf>
    <xf numFmtId="0" fontId="9" fillId="0" borderId="0" xfId="2" applyFont="1" applyAlignment="1">
      <alignment horizontal="right" vertical="center" shrinkToFit="1"/>
    </xf>
    <xf numFmtId="0" fontId="9" fillId="0" borderId="0" xfId="2" applyFont="1" applyAlignment="1">
      <alignment vertical="center"/>
    </xf>
    <xf numFmtId="0" fontId="9" fillId="0" borderId="0" xfId="2" applyFont="1" applyAlignment="1">
      <alignment horizontal="center" vertical="center"/>
    </xf>
    <xf numFmtId="0" fontId="11" fillId="0" borderId="0" xfId="2" applyFont="1" applyAlignment="1">
      <alignment vertical="center"/>
    </xf>
    <xf numFmtId="0" fontId="11" fillId="0" borderId="0" xfId="2" applyFont="1" applyAlignment="1">
      <alignment vertical="center" shrinkToFit="1"/>
    </xf>
    <xf numFmtId="0" fontId="12" fillId="0" borderId="1" xfId="2" applyFont="1" applyBorder="1" applyAlignment="1">
      <alignment horizontal="center" vertical="center" shrinkToFit="1"/>
    </xf>
    <xf numFmtId="0" fontId="15" fillId="0" borderId="0" xfId="2" applyFont="1" applyAlignment="1">
      <alignment vertical="top" shrinkToFit="1"/>
    </xf>
    <xf numFmtId="0" fontId="15" fillId="0" borderId="0" xfId="2" applyFont="1" applyAlignment="1">
      <alignment vertical="center" wrapText="1" shrinkToFit="1"/>
    </xf>
    <xf numFmtId="177" fontId="8" fillId="0" borderId="1" xfId="2" applyNumberFormat="1" applyFont="1" applyBorder="1" applyAlignment="1">
      <alignment horizontal="right" vertical="center" shrinkToFit="1"/>
    </xf>
    <xf numFmtId="0" fontId="12" fillId="0" borderId="0" xfId="0" applyFont="1" applyAlignment="1">
      <alignment vertical="center" shrinkToFit="1"/>
    </xf>
    <xf numFmtId="0" fontId="12" fillId="0" borderId="0" xfId="0" applyFont="1" applyAlignment="1">
      <alignment horizontal="center" vertical="center" shrinkToFit="1"/>
    </xf>
    <xf numFmtId="178" fontId="9" fillId="0" borderId="0" xfId="0" applyNumberFormat="1" applyFont="1" applyAlignment="1">
      <alignment vertical="center" shrinkToFit="1"/>
    </xf>
    <xf numFmtId="0" fontId="6"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4" fillId="0" borderId="1" xfId="0" applyFont="1" applyBorder="1" applyAlignment="1" applyProtection="1">
      <alignment vertical="center" shrinkToFit="1"/>
      <protection locked="0"/>
    </xf>
    <xf numFmtId="0" fontId="8" fillId="0" borderId="0" xfId="2" applyFont="1" applyAlignment="1">
      <alignment vertical="center" shrinkToFit="1"/>
    </xf>
    <xf numFmtId="0" fontId="20" fillId="0" borderId="0" xfId="2" applyFont="1" applyAlignment="1">
      <alignment vertical="center"/>
    </xf>
    <xf numFmtId="38" fontId="11" fillId="0" borderId="0" xfId="3" applyFont="1" applyAlignment="1"/>
    <xf numFmtId="38" fontId="11" fillId="0" borderId="1" xfId="3" applyFont="1" applyBorder="1" applyAlignment="1">
      <alignment horizontal="center" vertical="center" wrapText="1"/>
    </xf>
    <xf numFmtId="38" fontId="11" fillId="0" borderId="12" xfId="3" applyFont="1" applyBorder="1" applyAlignment="1">
      <alignment horizontal="center" vertical="center" wrapText="1"/>
    </xf>
    <xf numFmtId="38" fontId="11" fillId="4" borderId="5" xfId="3" applyFont="1" applyFill="1" applyBorder="1" applyAlignment="1">
      <alignment vertical="center"/>
    </xf>
    <xf numFmtId="38" fontId="11" fillId="4" borderId="14" xfId="3" applyFont="1" applyFill="1" applyBorder="1" applyAlignment="1">
      <alignment vertical="center"/>
    </xf>
    <xf numFmtId="38" fontId="11" fillId="4" borderId="6" xfId="3" applyFont="1" applyFill="1" applyBorder="1" applyAlignment="1">
      <alignment vertical="center"/>
    </xf>
    <xf numFmtId="38" fontId="11" fillId="5" borderId="5" xfId="3" applyFont="1" applyFill="1" applyBorder="1" applyAlignment="1">
      <alignment vertical="center"/>
    </xf>
    <xf numFmtId="38" fontId="11" fillId="5" borderId="14" xfId="3" applyFont="1" applyFill="1" applyBorder="1" applyAlignment="1">
      <alignment vertical="center"/>
    </xf>
    <xf numFmtId="38" fontId="11" fillId="5" borderId="6" xfId="3" applyFont="1" applyFill="1" applyBorder="1" applyAlignment="1">
      <alignment vertical="center"/>
    </xf>
    <xf numFmtId="38" fontId="11" fillId="0" borderId="18" xfId="3" applyFont="1" applyBorder="1" applyAlignment="1"/>
    <xf numFmtId="38" fontId="11" fillId="0" borderId="19" xfId="3" applyFont="1" applyBorder="1" applyAlignment="1"/>
    <xf numFmtId="38" fontId="11" fillId="0" borderId="20" xfId="3" applyFont="1" applyBorder="1" applyAlignment="1"/>
    <xf numFmtId="38" fontId="11" fillId="0" borderId="21" xfId="3" applyFont="1" applyBorder="1" applyAlignment="1">
      <alignment horizontal="right"/>
    </xf>
    <xf numFmtId="38" fontId="11" fillId="0" borderId="22" xfId="3" applyFont="1" applyBorder="1" applyAlignment="1" applyProtection="1"/>
    <xf numFmtId="38" fontId="11" fillId="0" borderId="22" xfId="3" applyFont="1" applyBorder="1" applyAlignment="1"/>
    <xf numFmtId="38" fontId="11" fillId="0" borderId="22" xfId="3" applyFont="1" applyFill="1" applyBorder="1" applyAlignment="1"/>
    <xf numFmtId="38" fontId="11" fillId="0" borderId="22" xfId="3" quotePrefix="1" applyFont="1" applyBorder="1" applyAlignment="1">
      <alignment horizontal="right"/>
    </xf>
    <xf numFmtId="38" fontId="11" fillId="0" borderId="22" xfId="3" applyFont="1" applyBorder="1" applyAlignment="1">
      <alignment horizontal="center"/>
    </xf>
    <xf numFmtId="38" fontId="11" fillId="0" borderId="22" xfId="3" applyFont="1" applyFill="1" applyBorder="1" applyAlignment="1" applyProtection="1"/>
    <xf numFmtId="38" fontId="11" fillId="0" borderId="23" xfId="3" applyFont="1" applyBorder="1" applyAlignment="1"/>
    <xf numFmtId="0" fontId="0" fillId="0" borderId="0" xfId="0" applyAlignment="1">
      <alignment horizontal="right" vertical="center"/>
    </xf>
    <xf numFmtId="0" fontId="21" fillId="0" borderId="2" xfId="0" applyFont="1" applyBorder="1" applyAlignment="1">
      <alignment horizontal="center" vertical="center" wrapText="1" shrinkToFit="1"/>
    </xf>
    <xf numFmtId="0" fontId="21" fillId="0" borderId="2" xfId="0" applyFont="1" applyBorder="1" applyAlignment="1">
      <alignment horizontal="center" vertical="center" shrinkToFit="1"/>
    </xf>
    <xf numFmtId="58" fontId="18" fillId="0" borderId="0" xfId="0" applyNumberFormat="1" applyFont="1" applyAlignment="1" applyProtection="1">
      <alignment horizontal="center" vertical="center"/>
      <protection locked="0"/>
    </xf>
    <xf numFmtId="0" fontId="18" fillId="0" borderId="0" xfId="0" applyFont="1" applyAlignment="1">
      <alignment horizontal="center" vertical="center"/>
    </xf>
    <xf numFmtId="0" fontId="24" fillId="0" borderId="0" xfId="0" applyFont="1">
      <alignment vertical="center"/>
    </xf>
    <xf numFmtId="0" fontId="23" fillId="0" borderId="0" xfId="0" applyFont="1" applyAlignment="1"/>
    <xf numFmtId="0" fontId="27" fillId="3" borderId="1" xfId="0" applyFont="1" applyFill="1" applyBorder="1" applyAlignment="1">
      <alignment horizontal="center" vertical="center"/>
    </xf>
    <xf numFmtId="38" fontId="27" fillId="3" borderId="1" xfId="1" applyFont="1" applyFill="1" applyBorder="1" applyAlignment="1">
      <alignment horizontal="center" vertical="center"/>
    </xf>
    <xf numFmtId="0" fontId="6" fillId="2" borderId="6" xfId="0" applyFont="1" applyFill="1" applyBorder="1" applyAlignment="1">
      <alignment horizontal="center" vertical="center"/>
    </xf>
    <xf numFmtId="14" fontId="27" fillId="3" borderId="6" xfId="0" applyNumberFormat="1" applyFont="1" applyFill="1" applyBorder="1" applyAlignment="1">
      <alignment horizontal="center" vertical="center"/>
    </xf>
    <xf numFmtId="38" fontId="27" fillId="3" borderId="6" xfId="1" applyFont="1" applyFill="1" applyBorder="1" applyAlignment="1">
      <alignment horizontal="center" vertical="center"/>
    </xf>
    <xf numFmtId="179" fontId="9" fillId="0" borderId="1" xfId="0" applyNumberFormat="1" applyFont="1" applyBorder="1" applyAlignment="1">
      <alignment vertical="center" shrinkToFit="1"/>
    </xf>
    <xf numFmtId="176" fontId="9" fillId="0" borderId="1" xfId="0" applyNumberFormat="1" applyFont="1" applyBorder="1" applyAlignment="1">
      <alignment vertical="center" shrinkToFit="1"/>
    </xf>
    <xf numFmtId="38" fontId="9" fillId="0" borderId="1" xfId="0" applyNumberFormat="1" applyFont="1" applyBorder="1" applyAlignment="1">
      <alignment vertical="center" shrinkToFit="1"/>
    </xf>
    <xf numFmtId="38" fontId="9" fillId="0" borderId="1" xfId="2" applyNumberFormat="1" applyFont="1" applyBorder="1" applyAlignment="1">
      <alignment vertical="center"/>
    </xf>
    <xf numFmtId="0" fontId="9" fillId="0" borderId="2" xfId="0" applyFont="1" applyBorder="1" applyAlignment="1">
      <alignment horizontal="left" vertical="center"/>
    </xf>
    <xf numFmtId="0" fontId="11" fillId="0" borderId="0" xfId="0" applyFont="1" applyAlignment="1">
      <alignment horizontal="left" vertical="center"/>
    </xf>
    <xf numFmtId="38" fontId="0" fillId="0" borderId="0" xfId="1" applyFont="1">
      <alignment vertical="center"/>
    </xf>
    <xf numFmtId="38" fontId="27" fillId="0" borderId="1" xfId="1" applyFont="1" applyFill="1" applyBorder="1" applyAlignment="1" applyProtection="1">
      <alignment horizontal="center" vertical="center"/>
      <protection locked="0"/>
    </xf>
    <xf numFmtId="38" fontId="27" fillId="0" borderId="6" xfId="1" applyFont="1" applyFill="1" applyBorder="1" applyAlignment="1" applyProtection="1">
      <alignment horizontal="center" vertical="center"/>
      <protection locked="0"/>
    </xf>
    <xf numFmtId="14" fontId="27" fillId="0" borderId="6" xfId="0" applyNumberFormat="1" applyFont="1" applyBorder="1" applyAlignment="1" applyProtection="1">
      <alignment horizontal="center" vertical="center"/>
      <protection locked="0"/>
    </xf>
    <xf numFmtId="38" fontId="27" fillId="0" borderId="1" xfId="1" applyFont="1" applyFill="1" applyBorder="1" applyAlignment="1" applyProtection="1">
      <alignment horizontal="center" vertical="center"/>
    </xf>
    <xf numFmtId="0" fontId="8" fillId="0" borderId="0" xfId="2" applyFont="1" applyAlignment="1" applyProtection="1">
      <alignment vertical="center" shrinkToFit="1"/>
      <protection locked="0"/>
    </xf>
    <xf numFmtId="58" fontId="8" fillId="0" borderId="0" xfId="2" applyNumberFormat="1" applyFont="1" applyAlignment="1" applyProtection="1">
      <alignment horizontal="left" vertical="center"/>
      <protection locked="0"/>
    </xf>
    <xf numFmtId="58" fontId="8" fillId="0" borderId="0" xfId="2" applyNumberFormat="1" applyFont="1" applyAlignment="1" applyProtection="1">
      <alignment vertical="center"/>
      <protection locked="0"/>
    </xf>
    <xf numFmtId="0" fontId="8" fillId="0" borderId="0" xfId="2" applyFont="1" applyAlignment="1">
      <alignment horizontal="center" vertical="center"/>
    </xf>
    <xf numFmtId="0" fontId="28" fillId="3" borderId="1" xfId="0" applyFont="1" applyFill="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32" fillId="0" borderId="0" xfId="0" applyFont="1">
      <alignment vertical="center"/>
    </xf>
    <xf numFmtId="0" fontId="34" fillId="0" borderId="0" xfId="2" applyFont="1" applyAlignment="1">
      <alignment vertical="center"/>
    </xf>
    <xf numFmtId="181" fontId="8" fillId="0" borderId="1" xfId="2" applyNumberFormat="1" applyFont="1" applyBorder="1" applyAlignment="1">
      <alignment horizontal="right" vertical="center" shrinkToFit="1"/>
    </xf>
    <xf numFmtId="0" fontId="9" fillId="0" borderId="1" xfId="2" applyFont="1" applyBorder="1" applyAlignment="1">
      <alignment vertical="center"/>
    </xf>
    <xf numFmtId="177" fontId="9" fillId="0" borderId="1" xfId="2" applyNumberFormat="1" applyFont="1" applyBorder="1" applyAlignment="1">
      <alignment vertical="center"/>
    </xf>
    <xf numFmtId="0" fontId="16" fillId="0" borderId="0" xfId="0" applyFont="1" applyAlignment="1">
      <alignment horizontal="right" vertical="center"/>
    </xf>
    <xf numFmtId="182" fontId="0" fillId="0" borderId="10" xfId="0" applyNumberFormat="1" applyBorder="1">
      <alignment vertical="center"/>
    </xf>
    <xf numFmtId="182" fontId="0" fillId="0" borderId="0" xfId="0" applyNumberFormat="1">
      <alignment vertical="center"/>
    </xf>
    <xf numFmtId="58" fontId="8" fillId="0" borderId="0" xfId="2" applyNumberFormat="1" applyFont="1" applyAlignment="1">
      <alignment horizontal="right" vertical="center"/>
    </xf>
    <xf numFmtId="58" fontId="8" fillId="0" borderId="0" xfId="2" applyNumberFormat="1" applyFont="1" applyAlignment="1">
      <alignment vertical="center"/>
    </xf>
    <xf numFmtId="58" fontId="29" fillId="0" borderId="2" xfId="2" applyNumberFormat="1" applyFont="1" applyBorder="1" applyAlignment="1">
      <alignment horizontal="left" vertical="center"/>
    </xf>
    <xf numFmtId="0" fontId="23" fillId="0" borderId="0" xfId="0" applyFont="1">
      <alignment vertical="center"/>
    </xf>
    <xf numFmtId="58" fontId="30" fillId="0" borderId="0" xfId="2" applyNumberFormat="1" applyFont="1" applyAlignment="1">
      <alignment vertical="center"/>
    </xf>
    <xf numFmtId="58" fontId="29" fillId="0" borderId="2" xfId="2" applyNumberFormat="1" applyFont="1" applyBorder="1" applyAlignment="1">
      <alignment vertical="center"/>
    </xf>
    <xf numFmtId="58" fontId="8" fillId="0" borderId="2" xfId="2" applyNumberFormat="1" applyFont="1" applyBorder="1" applyAlignment="1">
      <alignment horizontal="right" vertical="center"/>
    </xf>
    <xf numFmtId="58" fontId="8" fillId="0" borderId="0" xfId="2" applyNumberFormat="1" applyFont="1" applyAlignment="1">
      <alignment horizontal="left" vertical="center"/>
    </xf>
    <xf numFmtId="0" fontId="17" fillId="0" borderId="0" xfId="0" applyFont="1" applyAlignment="1">
      <alignment horizontal="distributed" vertical="center" wrapText="1"/>
    </xf>
    <xf numFmtId="0" fontId="8" fillId="0" borderId="0" xfId="2" applyFont="1" applyAlignment="1">
      <alignment horizontal="center" vertical="center" shrinkToFit="1"/>
    </xf>
    <xf numFmtId="58" fontId="8" fillId="0" borderId="0" xfId="2" applyNumberFormat="1" applyFont="1" applyAlignment="1">
      <alignment horizontal="center" vertical="center"/>
    </xf>
    <xf numFmtId="38" fontId="8" fillId="0" borderId="0" xfId="1" applyFont="1" applyAlignment="1" applyProtection="1">
      <alignment vertical="center"/>
    </xf>
    <xf numFmtId="0" fontId="36" fillId="0" borderId="0" xfId="0" applyFont="1" applyProtection="1">
      <alignment vertical="center"/>
      <protection locked="0"/>
    </xf>
    <xf numFmtId="0" fontId="31" fillId="0" borderId="10" xfId="0" applyFont="1" applyBorder="1">
      <alignment vertical="center"/>
    </xf>
    <xf numFmtId="0" fontId="32" fillId="0" borderId="0" xfId="0" applyFont="1" applyAlignment="1">
      <alignment vertical="center" wrapText="1"/>
    </xf>
    <xf numFmtId="0" fontId="33" fillId="0" borderId="10" xfId="0" applyFont="1" applyBorder="1" applyAlignment="1">
      <alignment vertical="center" wrapText="1"/>
    </xf>
    <xf numFmtId="0" fontId="41" fillId="0" borderId="10" xfId="0" applyFont="1" applyBorder="1" applyAlignment="1">
      <alignment vertical="center" wrapText="1"/>
    </xf>
    <xf numFmtId="178" fontId="13" fillId="0" borderId="1" xfId="0" applyNumberFormat="1" applyFont="1" applyBorder="1" applyAlignment="1">
      <alignment vertical="center" shrinkToFit="1"/>
    </xf>
    <xf numFmtId="38" fontId="9" fillId="0" borderId="12" xfId="3"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8" fillId="0" borderId="0" xfId="2" applyFont="1" applyAlignment="1">
      <alignment vertical="center"/>
    </xf>
    <xf numFmtId="0" fontId="11" fillId="0" borderId="0" xfId="2" applyFont="1" applyAlignment="1">
      <alignment horizontal="left" vertical="center"/>
    </xf>
    <xf numFmtId="0" fontId="44" fillId="0" borderId="1" xfId="0" applyFont="1" applyBorder="1" applyAlignment="1">
      <alignment horizontal="center" vertical="center"/>
    </xf>
    <xf numFmtId="0" fontId="0" fillId="0" borderId="1" xfId="0" applyBorder="1" applyAlignment="1">
      <alignment horizontal="center" vertical="center"/>
    </xf>
    <xf numFmtId="180" fontId="0" fillId="0" borderId="1" xfId="0" applyNumberFormat="1" applyBorder="1" applyAlignment="1">
      <alignment vertical="center" shrinkToFit="1"/>
    </xf>
    <xf numFmtId="0" fontId="0" fillId="0" borderId="1" xfId="0" applyBorder="1" applyAlignment="1">
      <alignment horizontal="left" vertical="center" shrinkToFit="1"/>
    </xf>
    <xf numFmtId="0" fontId="17" fillId="0" borderId="0" xfId="0" applyFont="1">
      <alignment vertical="center"/>
    </xf>
    <xf numFmtId="0" fontId="29" fillId="0" borderId="0" xfId="0" applyFont="1" applyAlignment="1">
      <alignment horizontal="left" vertical="center"/>
    </xf>
    <xf numFmtId="0" fontId="29" fillId="0" borderId="2" xfId="2" applyFont="1" applyBorder="1" applyAlignment="1" applyProtection="1">
      <alignment horizontal="left" vertical="center" shrinkToFit="1"/>
      <protection locked="0"/>
    </xf>
    <xf numFmtId="0" fontId="0" fillId="0" borderId="3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22" fillId="0" borderId="0" xfId="0" applyFont="1" applyAlignment="1">
      <alignment horizontal="center" vertical="center"/>
    </xf>
    <xf numFmtId="58" fontId="18" fillId="0" borderId="1" xfId="0" applyNumberFormat="1" applyFont="1" applyBorder="1" applyAlignment="1" applyProtection="1">
      <alignment horizontal="center" vertical="center"/>
      <protection locked="0"/>
    </xf>
    <xf numFmtId="58" fontId="18" fillId="0" borderId="5" xfId="0" applyNumberFormat="1" applyFont="1" applyBorder="1" applyAlignment="1" applyProtection="1">
      <alignment horizontal="center" vertical="center"/>
      <protection locked="0"/>
    </xf>
    <xf numFmtId="58" fontId="18" fillId="0" borderId="38" xfId="0" applyNumberFormat="1" applyFont="1" applyBorder="1" applyAlignment="1" applyProtection="1">
      <alignment horizontal="center" vertical="center"/>
      <protection locked="0"/>
    </xf>
    <xf numFmtId="58" fontId="18" fillId="0" borderId="39" xfId="0" applyNumberFormat="1" applyFont="1" applyBorder="1" applyAlignment="1" applyProtection="1">
      <alignment horizontal="center" vertical="center"/>
      <protection locked="0"/>
    </xf>
    <xf numFmtId="0" fontId="18" fillId="0" borderId="40"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2" borderId="36" xfId="0" applyFont="1" applyFill="1" applyBorder="1" applyAlignment="1">
      <alignment horizontal="center" vertical="center"/>
    </xf>
    <xf numFmtId="0" fontId="18" fillId="2" borderId="1" xfId="0" applyFont="1" applyFill="1" applyBorder="1" applyAlignment="1">
      <alignment horizontal="center" vertical="center"/>
    </xf>
    <xf numFmtId="0" fontId="19" fillId="0" borderId="1"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shrinkToFit="1"/>
      <protection locked="0"/>
    </xf>
    <xf numFmtId="58" fontId="18" fillId="0" borderId="6" xfId="0" applyNumberFormat="1" applyFont="1" applyBorder="1" applyAlignment="1" applyProtection="1">
      <alignment horizontal="center" vertical="center"/>
      <protection locked="0"/>
    </xf>
    <xf numFmtId="58" fontId="18" fillId="0" borderId="27" xfId="0" applyNumberFormat="1" applyFont="1" applyBorder="1" applyAlignment="1" applyProtection="1">
      <alignment horizontal="center" vertical="center"/>
      <protection locked="0"/>
    </xf>
    <xf numFmtId="0" fontId="24" fillId="0" borderId="28" xfId="0" applyFont="1" applyBorder="1" applyAlignment="1">
      <alignment horizontal="center" vertical="center"/>
    </xf>
    <xf numFmtId="0" fontId="24" fillId="0" borderId="14" xfId="0" applyFont="1" applyBorder="1" applyAlignment="1">
      <alignment horizontal="center" vertical="center"/>
    </xf>
    <xf numFmtId="0" fontId="24" fillId="0" borderId="42" xfId="0" applyFont="1" applyBorder="1" applyAlignment="1">
      <alignment horizontal="center" vertical="center"/>
    </xf>
    <xf numFmtId="0" fontId="24" fillId="0" borderId="14" xfId="0" applyFont="1" applyBorder="1" applyAlignment="1" applyProtection="1">
      <alignment horizontal="left" vertical="center" shrinkToFit="1"/>
      <protection locked="0"/>
    </xf>
    <xf numFmtId="0" fontId="24" fillId="0" borderId="29" xfId="0" applyFont="1" applyBorder="1" applyAlignment="1" applyProtection="1">
      <alignment horizontal="left" vertical="center" shrinkToFit="1"/>
      <protection locked="0"/>
    </xf>
    <xf numFmtId="58" fontId="18" fillId="0" borderId="40" xfId="0" applyNumberFormat="1" applyFont="1" applyBorder="1" applyAlignment="1" applyProtection="1">
      <alignment horizontal="center" vertical="center"/>
      <protection locked="0"/>
    </xf>
    <xf numFmtId="58" fontId="18" fillId="0" borderId="41" xfId="0" applyNumberFormat="1" applyFont="1" applyBorder="1" applyAlignment="1" applyProtection="1">
      <alignment horizontal="center" vertical="center"/>
      <protection locked="0"/>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43" xfId="0" applyFont="1" applyBorder="1" applyAlignment="1">
      <alignment horizontal="center" vertical="center"/>
    </xf>
    <xf numFmtId="0" fontId="24" fillId="0" borderId="31" xfId="0" applyFont="1" applyBorder="1" applyAlignment="1" applyProtection="1">
      <alignment horizontal="left" vertical="center" shrinkToFit="1"/>
      <protection locked="0"/>
    </xf>
    <xf numFmtId="0" fontId="24" fillId="0" borderId="32" xfId="0" applyFont="1" applyBorder="1" applyAlignment="1" applyProtection="1">
      <alignment horizontal="left" vertical="center" shrinkToFit="1"/>
      <protection locked="0"/>
    </xf>
    <xf numFmtId="0" fontId="24" fillId="0" borderId="28"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42" xfId="0" applyFont="1" applyBorder="1" applyAlignment="1">
      <alignment horizontal="center" vertical="center" shrinkToFit="1"/>
    </xf>
    <xf numFmtId="0" fontId="0" fillId="6" borderId="25" xfId="0" applyFill="1" applyBorder="1" applyAlignment="1">
      <alignment horizontal="center" vertical="center"/>
    </xf>
    <xf numFmtId="0" fontId="38" fillId="6" borderId="25" xfId="0" applyFont="1" applyFill="1" applyBorder="1" applyAlignment="1">
      <alignment horizontal="center" vertical="center"/>
    </xf>
    <xf numFmtId="0" fontId="38" fillId="6" borderId="26" xfId="0" applyFont="1" applyFill="1" applyBorder="1" applyAlignment="1">
      <alignment horizontal="center" vertical="center"/>
    </xf>
    <xf numFmtId="0" fontId="37" fillId="6" borderId="24" xfId="0" applyFont="1" applyFill="1" applyBorder="1" applyAlignment="1">
      <alignment horizontal="center" vertical="center"/>
    </xf>
    <xf numFmtId="0" fontId="37" fillId="6" borderId="25" xfId="0" applyFont="1" applyFill="1" applyBorder="1" applyAlignment="1">
      <alignment horizontal="center" vertical="center"/>
    </xf>
    <xf numFmtId="0" fontId="24" fillId="0" borderId="14" xfId="0" applyFont="1" applyBorder="1" applyAlignment="1">
      <alignment horizontal="left" vertical="center" shrinkToFit="1"/>
    </xf>
    <xf numFmtId="0" fontId="24" fillId="0" borderId="29" xfId="0" applyFont="1" applyBorder="1" applyAlignment="1">
      <alignment horizontal="left" vertical="center" shrinkToFit="1"/>
    </xf>
    <xf numFmtId="0" fontId="0" fillId="0" borderId="37"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26" fillId="0" borderId="0" xfId="0" applyFont="1" applyAlignment="1">
      <alignment horizontal="left" vertical="center" wrapText="1"/>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xf>
    <xf numFmtId="0" fontId="26" fillId="0" borderId="0" xfId="0" applyFont="1" applyAlignment="1">
      <alignment horizontal="left" vertical="center"/>
    </xf>
    <xf numFmtId="0" fontId="43" fillId="0" borderId="0" xfId="0" applyFont="1" applyAlignment="1">
      <alignment horizontal="left" vertical="center" wrapText="1"/>
    </xf>
    <xf numFmtId="0" fontId="18" fillId="2" borderId="37" xfId="0" applyFont="1" applyFill="1" applyBorder="1" applyAlignment="1">
      <alignment horizontal="center" vertical="center"/>
    </xf>
    <xf numFmtId="0" fontId="18" fillId="2" borderId="38" xfId="0" applyFont="1" applyFill="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9" fillId="0" borderId="34" xfId="0" applyFont="1" applyBorder="1" applyAlignment="1" applyProtection="1">
      <alignment horizontal="center" vertical="center" shrinkToFit="1"/>
      <protection locked="0"/>
    </xf>
    <xf numFmtId="0" fontId="19" fillId="0" borderId="35" xfId="0" applyFont="1" applyBorder="1" applyAlignment="1" applyProtection="1">
      <alignment horizontal="center" vertical="center" shrinkToFit="1"/>
      <protection locked="0"/>
    </xf>
    <xf numFmtId="0" fontId="6" fillId="0" borderId="0" xfId="0" applyFont="1" applyAlignment="1">
      <alignment horizontal="center" vertical="center"/>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4" xfId="0" applyFont="1" applyFill="1" applyBorder="1" applyAlignment="1">
      <alignment horizontal="center" vertical="center"/>
    </xf>
    <xf numFmtId="58" fontId="8" fillId="0" borderId="0" xfId="2" applyNumberFormat="1" applyFont="1" applyAlignment="1">
      <alignment horizontal="left" vertical="center"/>
    </xf>
    <xf numFmtId="0" fontId="8" fillId="0" borderId="0" xfId="2" applyFont="1" applyAlignment="1">
      <alignment horizontal="center" vertical="center"/>
    </xf>
    <xf numFmtId="58" fontId="8" fillId="0" borderId="0" xfId="2" applyNumberFormat="1" applyFont="1" applyAlignment="1">
      <alignment horizontal="right" vertical="center"/>
    </xf>
    <xf numFmtId="0" fontId="8" fillId="0" borderId="0" xfId="2" applyFont="1" applyAlignment="1">
      <alignment horizontal="center" vertical="center" shrinkToFit="1"/>
    </xf>
    <xf numFmtId="0" fontId="16" fillId="0" borderId="0" xfId="0" applyFont="1" applyAlignment="1">
      <alignment horizontal="distributed" vertical="center"/>
    </xf>
    <xf numFmtId="0" fontId="17" fillId="0" borderId="0" xfId="0" applyFont="1" applyAlignment="1">
      <alignment horizontal="distributed" vertical="center"/>
    </xf>
    <xf numFmtId="0" fontId="17" fillId="0" borderId="0" xfId="0" applyFont="1" applyAlignment="1">
      <alignment horizontal="distributed" vertical="center" wrapText="1"/>
    </xf>
    <xf numFmtId="58" fontId="8" fillId="0" borderId="0" xfId="2" applyNumberFormat="1" applyFont="1" applyAlignment="1">
      <alignment vertical="center"/>
    </xf>
    <xf numFmtId="58" fontId="8" fillId="0" borderId="0" xfId="2" applyNumberFormat="1" applyFont="1" applyAlignment="1">
      <alignment horizontal="center" vertical="center" shrinkToFit="1"/>
    </xf>
    <xf numFmtId="38" fontId="8" fillId="0" borderId="0" xfId="1" applyFont="1" applyAlignment="1" applyProtection="1">
      <alignment horizontal="center" vertical="center" shrinkToFit="1"/>
    </xf>
    <xf numFmtId="0" fontId="12" fillId="0" borderId="4" xfId="2" applyFont="1" applyBorder="1" applyAlignment="1">
      <alignment horizontal="center" vertical="center"/>
    </xf>
    <xf numFmtId="0" fontId="12" fillId="0" borderId="3" xfId="2" applyFont="1" applyBorder="1" applyAlignment="1">
      <alignment horizontal="center" vertical="center"/>
    </xf>
    <xf numFmtId="0" fontId="12" fillId="0" borderId="12" xfId="2" applyFont="1" applyBorder="1" applyAlignment="1">
      <alignment horizontal="center" vertical="center"/>
    </xf>
    <xf numFmtId="0" fontId="8" fillId="0" borderId="4" xfId="2" applyFont="1" applyBorder="1" applyAlignment="1">
      <alignment horizontal="center" vertical="center" shrinkToFit="1"/>
    </xf>
    <xf numFmtId="0" fontId="8" fillId="0" borderId="3" xfId="2" applyFont="1" applyBorder="1" applyAlignment="1">
      <alignment horizontal="center" vertical="center" shrinkToFit="1"/>
    </xf>
    <xf numFmtId="0" fontId="8" fillId="0" borderId="12" xfId="2" applyFont="1" applyBorder="1" applyAlignment="1">
      <alignment horizontal="center" vertical="center" shrinkToFit="1"/>
    </xf>
    <xf numFmtId="0" fontId="8" fillId="0" borderId="13"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3"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15" xfId="2" applyFont="1" applyBorder="1" applyAlignment="1">
      <alignment horizontal="center" vertical="center"/>
    </xf>
    <xf numFmtId="0" fontId="8" fillId="0" borderId="2" xfId="2" applyFont="1" applyBorder="1" applyAlignment="1">
      <alignment horizontal="center" vertical="center"/>
    </xf>
    <xf numFmtId="0" fontId="8" fillId="0" borderId="16" xfId="2" applyFont="1" applyBorder="1" applyAlignment="1">
      <alignment horizontal="center" vertical="center"/>
    </xf>
    <xf numFmtId="0" fontId="8" fillId="0" borderId="1" xfId="2" applyFont="1" applyBorder="1" applyAlignment="1">
      <alignment horizontal="center" vertical="center" shrinkToFit="1"/>
    </xf>
    <xf numFmtId="176" fontId="8" fillId="0" borderId="4" xfId="2" applyNumberFormat="1" applyFont="1" applyBorder="1" applyAlignment="1">
      <alignment horizontal="center" vertical="center" shrinkToFit="1"/>
    </xf>
    <xf numFmtId="176" fontId="8" fillId="0" borderId="12" xfId="2" applyNumberFormat="1" applyFont="1" applyBorder="1" applyAlignment="1">
      <alignment horizontal="center" vertical="center" shrinkToFit="1"/>
    </xf>
    <xf numFmtId="0" fontId="8" fillId="0" borderId="4" xfId="2" applyFont="1" applyBorder="1" applyAlignment="1">
      <alignment horizontal="center" vertical="center" wrapText="1" shrinkToFit="1"/>
    </xf>
    <xf numFmtId="0" fontId="8" fillId="0" borderId="3" xfId="2" applyFont="1" applyBorder="1" applyAlignment="1">
      <alignment horizontal="center" vertical="center" wrapText="1" shrinkToFit="1"/>
    </xf>
    <xf numFmtId="0" fontId="8" fillId="0" borderId="12" xfId="2"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0" xfId="2" applyFont="1" applyBorder="1" applyAlignment="1">
      <alignment horizontal="center" vertical="center" wrapText="1"/>
    </xf>
    <xf numFmtId="56" fontId="8" fillId="0" borderId="4" xfId="2" applyNumberFormat="1" applyFont="1" applyBorder="1" applyAlignment="1" applyProtection="1">
      <alignment horizontal="center" vertical="center" wrapText="1" shrinkToFit="1"/>
      <protection locked="0"/>
    </xf>
    <xf numFmtId="56" fontId="8" fillId="0" borderId="3" xfId="2" applyNumberFormat="1" applyFont="1" applyBorder="1" applyAlignment="1" applyProtection="1">
      <alignment horizontal="center" vertical="center" wrapText="1" shrinkToFit="1"/>
      <protection locked="0"/>
    </xf>
    <xf numFmtId="56" fontId="8" fillId="0" borderId="12" xfId="2" applyNumberFormat="1" applyFont="1" applyBorder="1" applyAlignment="1" applyProtection="1">
      <alignment horizontal="center" vertical="center" wrapText="1" shrinkToFit="1"/>
      <protection locked="0"/>
    </xf>
    <xf numFmtId="58" fontId="8" fillId="0" borderId="1" xfId="0" applyNumberFormat="1" applyFont="1" applyBorder="1" applyAlignment="1" applyProtection="1">
      <alignment horizontal="center" vertical="center" wrapText="1" shrinkToFit="1"/>
      <protection locked="0"/>
    </xf>
    <xf numFmtId="58" fontId="8" fillId="0" borderId="4" xfId="2" applyNumberFormat="1" applyFont="1" applyBorder="1" applyAlignment="1" applyProtection="1">
      <alignment horizontal="center" vertical="center" wrapText="1" shrinkToFit="1"/>
      <protection locked="0"/>
    </xf>
    <xf numFmtId="58" fontId="8" fillId="0" borderId="3" xfId="2" applyNumberFormat="1" applyFont="1" applyBorder="1" applyAlignment="1" applyProtection="1">
      <alignment horizontal="center" vertical="center" wrapText="1" shrinkToFit="1"/>
      <protection locked="0"/>
    </xf>
    <xf numFmtId="58" fontId="8" fillId="0" borderId="12" xfId="2" applyNumberFormat="1" applyFont="1" applyBorder="1" applyAlignment="1" applyProtection="1">
      <alignment horizontal="center" vertical="center" wrapText="1" shrinkToFit="1"/>
      <protection locked="0"/>
    </xf>
    <xf numFmtId="178" fontId="8" fillId="0" borderId="4" xfId="2" applyNumberFormat="1" applyFont="1" applyBorder="1" applyAlignment="1">
      <alignment horizontal="right" vertical="center" shrinkToFit="1"/>
    </xf>
    <xf numFmtId="178" fontId="8" fillId="0" borderId="3" xfId="2" applyNumberFormat="1" applyFont="1" applyBorder="1" applyAlignment="1">
      <alignment horizontal="right" vertical="center" shrinkToFit="1"/>
    </xf>
    <xf numFmtId="178" fontId="8" fillId="0" borderId="12" xfId="2" applyNumberFormat="1" applyFont="1" applyBorder="1" applyAlignment="1">
      <alignment horizontal="right" vertical="center" shrinkToFit="1"/>
    </xf>
    <xf numFmtId="0" fontId="8" fillId="0" borderId="4" xfId="2" applyFont="1" applyBorder="1" applyAlignment="1" applyProtection="1">
      <alignment horizontal="center" vertical="center" wrapText="1" shrinkToFit="1"/>
      <protection locked="0"/>
    </xf>
    <xf numFmtId="0" fontId="8" fillId="0" borderId="3" xfId="2" applyFont="1" applyBorder="1" applyAlignment="1" applyProtection="1">
      <alignment horizontal="center" vertical="center" wrapText="1" shrinkToFit="1"/>
      <protection locked="0"/>
    </xf>
    <xf numFmtId="0" fontId="8" fillId="0" borderId="12" xfId="2" applyFont="1" applyBorder="1" applyAlignment="1" applyProtection="1">
      <alignment horizontal="center" vertical="center" wrapText="1" shrinkToFit="1"/>
      <protection locked="0"/>
    </xf>
    <xf numFmtId="0" fontId="8" fillId="0" borderId="13" xfId="2" applyFont="1" applyBorder="1" applyAlignment="1" applyProtection="1">
      <alignment horizontal="center" vertical="center" wrapText="1"/>
      <protection locked="0"/>
    </xf>
    <xf numFmtId="0" fontId="8" fillId="0" borderId="11" xfId="2"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8" fillId="0" borderId="8" xfId="2" applyFont="1" applyBorder="1" applyAlignment="1" applyProtection="1">
      <alignment horizontal="center" vertical="center" wrapText="1"/>
      <protection locked="0"/>
    </xf>
    <xf numFmtId="0" fontId="8" fillId="0" borderId="15" xfId="2" applyFont="1" applyBorder="1" applyAlignment="1" applyProtection="1">
      <alignment horizontal="center" vertical="center" wrapText="1"/>
      <protection locked="0"/>
    </xf>
    <xf numFmtId="0" fontId="8" fillId="0" borderId="16" xfId="2" applyFont="1" applyBorder="1" applyAlignment="1" applyProtection="1">
      <alignment horizontal="center" vertical="center" wrapText="1"/>
      <protection locked="0"/>
    </xf>
    <xf numFmtId="58" fontId="8" fillId="0" borderId="13" xfId="2" applyNumberFormat="1" applyFont="1" applyBorder="1" applyAlignment="1" applyProtection="1">
      <alignment horizontal="center" vertical="center" wrapText="1" shrinkToFit="1"/>
      <protection locked="0"/>
    </xf>
    <xf numFmtId="58" fontId="8" fillId="0" borderId="10" xfId="2" applyNumberFormat="1" applyFont="1" applyBorder="1" applyAlignment="1" applyProtection="1">
      <alignment horizontal="center" vertical="center" wrapText="1" shrinkToFit="1"/>
      <protection locked="0"/>
    </xf>
    <xf numFmtId="58" fontId="8" fillId="0" borderId="11" xfId="2" applyNumberFormat="1" applyFont="1" applyBorder="1" applyAlignment="1" applyProtection="1">
      <alignment horizontal="center" vertical="center" wrapText="1" shrinkToFit="1"/>
      <protection locked="0"/>
    </xf>
    <xf numFmtId="58" fontId="8" fillId="0" borderId="7" xfId="2" applyNumberFormat="1" applyFont="1" applyBorder="1" applyAlignment="1" applyProtection="1">
      <alignment horizontal="center" vertical="center" wrapText="1" shrinkToFit="1"/>
      <protection locked="0"/>
    </xf>
    <xf numFmtId="58" fontId="8" fillId="0" borderId="0" xfId="2" applyNumberFormat="1" applyFont="1" applyAlignment="1" applyProtection="1">
      <alignment horizontal="center" vertical="center" wrapText="1" shrinkToFit="1"/>
      <protection locked="0"/>
    </xf>
    <xf numFmtId="58" fontId="8" fillId="0" borderId="8" xfId="2" applyNumberFormat="1" applyFont="1" applyBorder="1" applyAlignment="1" applyProtection="1">
      <alignment horizontal="center" vertical="center" wrapText="1" shrinkToFit="1"/>
      <protection locked="0"/>
    </xf>
    <xf numFmtId="58" fontId="8" fillId="0" borderId="15" xfId="2" applyNumberFormat="1" applyFont="1" applyBorder="1" applyAlignment="1" applyProtection="1">
      <alignment horizontal="center" vertical="center" wrapText="1" shrinkToFit="1"/>
      <protection locked="0"/>
    </xf>
    <xf numFmtId="58" fontId="8" fillId="0" borderId="2" xfId="2" applyNumberFormat="1" applyFont="1" applyBorder="1" applyAlignment="1" applyProtection="1">
      <alignment horizontal="center" vertical="center" wrapText="1" shrinkToFit="1"/>
      <protection locked="0"/>
    </xf>
    <xf numFmtId="58" fontId="8" fillId="0" borderId="16" xfId="2" applyNumberFormat="1" applyFont="1" applyBorder="1" applyAlignment="1" applyProtection="1">
      <alignment horizontal="center" vertical="center" wrapText="1" shrinkToFit="1"/>
      <protection locked="0"/>
    </xf>
    <xf numFmtId="38" fontId="15" fillId="0" borderId="4" xfId="3" applyFont="1" applyFill="1" applyBorder="1" applyAlignment="1" applyProtection="1">
      <alignment horizontal="center" vertical="center" wrapText="1"/>
    </xf>
    <xf numFmtId="38" fontId="15" fillId="0" borderId="12" xfId="3" applyFont="1" applyFill="1" applyBorder="1" applyAlignment="1" applyProtection="1">
      <alignment horizontal="center" vertical="center" wrapText="1"/>
    </xf>
    <xf numFmtId="0" fontId="11" fillId="0" borderId="0" xfId="0" applyFont="1" applyAlignment="1">
      <alignment horizontal="right" vertical="center"/>
    </xf>
    <xf numFmtId="38" fontId="11" fillId="0" borderId="17" xfId="3" applyFont="1" applyBorder="1" applyAlignment="1">
      <alignment horizontal="center"/>
    </xf>
    <xf numFmtId="38" fontId="11" fillId="6" borderId="1" xfId="3" applyFont="1" applyFill="1" applyBorder="1" applyAlignment="1" applyProtection="1">
      <alignment horizontal="center" vertical="center"/>
      <protection locked="0"/>
    </xf>
    <xf numFmtId="38" fontId="11" fillId="0" borderId="1" xfId="3" applyFont="1" applyFill="1" applyBorder="1" applyAlignment="1" applyProtection="1">
      <alignment horizontal="center" vertical="center" shrinkToFit="1"/>
    </xf>
    <xf numFmtId="176" fontId="11" fillId="6" borderId="1" xfId="3" applyNumberFormat="1" applyFont="1" applyFill="1" applyBorder="1" applyAlignment="1" applyProtection="1">
      <alignment horizontal="center" vertical="center"/>
      <protection locked="0"/>
    </xf>
    <xf numFmtId="38" fontId="11" fillId="0" borderId="1" xfId="3" applyFont="1" applyFill="1" applyBorder="1" applyAlignment="1" applyProtection="1">
      <alignment vertical="center"/>
    </xf>
    <xf numFmtId="38" fontId="11" fillId="6" borderId="1" xfId="3" applyFont="1" applyFill="1" applyBorder="1" applyAlignment="1" applyProtection="1">
      <alignment vertical="center"/>
      <protection locked="0"/>
    </xf>
    <xf numFmtId="58" fontId="29" fillId="0" borderId="2" xfId="2" applyNumberFormat="1" applyFont="1" applyBorder="1" applyAlignment="1">
      <alignment horizontal="left"/>
    </xf>
    <xf numFmtId="0" fontId="17" fillId="0" borderId="0" xfId="0" applyFont="1" applyAlignment="1">
      <alignment horizontal="left" vertical="center"/>
    </xf>
    <xf numFmtId="0" fontId="17" fillId="0" borderId="0" xfId="0" applyFont="1">
      <alignment vertical="center"/>
    </xf>
    <xf numFmtId="0" fontId="33" fillId="0" borderId="13"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1" fillId="0" borderId="13" xfId="0" applyFont="1" applyBorder="1" applyAlignment="1">
      <alignment horizontal="center" vertical="center"/>
    </xf>
    <xf numFmtId="0" fontId="31" fillId="0" borderId="11"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58" fontId="29" fillId="0" borderId="10" xfId="2" applyNumberFormat="1" applyFont="1" applyBorder="1" applyAlignment="1" applyProtection="1">
      <alignment horizontal="left" vertical="center"/>
      <protection locked="0"/>
    </xf>
    <xf numFmtId="58" fontId="29" fillId="0" borderId="11" xfId="2" applyNumberFormat="1" applyFont="1" applyBorder="1" applyAlignment="1" applyProtection="1">
      <alignment horizontal="left" vertical="center"/>
      <protection locked="0"/>
    </xf>
    <xf numFmtId="58" fontId="29" fillId="0" borderId="0" xfId="2" applyNumberFormat="1" applyFont="1" applyAlignment="1" applyProtection="1">
      <alignment horizontal="left" vertical="center"/>
      <protection locked="0"/>
    </xf>
    <xf numFmtId="58" fontId="29" fillId="0" borderId="8" xfId="2" applyNumberFormat="1" applyFont="1" applyBorder="1" applyAlignment="1" applyProtection="1">
      <alignment horizontal="left" vertical="center"/>
      <protection locked="0"/>
    </xf>
    <xf numFmtId="58" fontId="29" fillId="0" borderId="2" xfId="2" applyNumberFormat="1" applyFont="1" applyBorder="1" applyAlignment="1" applyProtection="1">
      <alignment horizontal="left" vertical="center"/>
      <protection locked="0"/>
    </xf>
    <xf numFmtId="58" fontId="29" fillId="0" borderId="16" xfId="2" applyNumberFormat="1" applyFont="1" applyBorder="1" applyAlignment="1" applyProtection="1">
      <alignment horizontal="left" vertical="center"/>
      <protection locked="0"/>
    </xf>
    <xf numFmtId="58" fontId="31" fillId="0" borderId="13" xfId="2" applyNumberFormat="1" applyFont="1" applyBorder="1" applyAlignment="1">
      <alignment horizontal="center" vertical="center"/>
    </xf>
    <xf numFmtId="58" fontId="31" fillId="0" borderId="11" xfId="2" applyNumberFormat="1" applyFont="1" applyBorder="1" applyAlignment="1">
      <alignment horizontal="center" vertical="center"/>
    </xf>
    <xf numFmtId="58" fontId="31" fillId="0" borderId="7" xfId="2" applyNumberFormat="1" applyFont="1" applyBorder="1" applyAlignment="1">
      <alignment horizontal="center" vertical="center"/>
    </xf>
    <xf numFmtId="58" fontId="31" fillId="0" borderId="8" xfId="2" applyNumberFormat="1" applyFont="1" applyBorder="1" applyAlignment="1">
      <alignment horizontal="center" vertical="center"/>
    </xf>
    <xf numFmtId="58" fontId="31" fillId="0" borderId="15" xfId="2" applyNumberFormat="1" applyFont="1" applyBorder="1" applyAlignment="1">
      <alignment horizontal="center" vertical="center"/>
    </xf>
    <xf numFmtId="58" fontId="31" fillId="0" borderId="16" xfId="2" applyNumberFormat="1" applyFont="1" applyBorder="1" applyAlignment="1">
      <alignment horizontal="center" vertical="center"/>
    </xf>
    <xf numFmtId="0" fontId="31" fillId="0" borderId="6" xfId="0" applyFont="1" applyBorder="1" applyAlignment="1">
      <alignment horizontal="center" vertical="center"/>
    </xf>
    <xf numFmtId="0" fontId="31" fillId="0" borderId="1" xfId="0" applyFont="1" applyBorder="1" applyAlignment="1">
      <alignment horizontal="center" vertical="center"/>
    </xf>
    <xf numFmtId="0" fontId="23" fillId="0" borderId="13"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6" xfId="0" applyFont="1" applyBorder="1" applyAlignment="1">
      <alignment horizontal="center" vertical="center" wrapText="1"/>
    </xf>
    <xf numFmtId="42" fontId="31" fillId="0" borderId="46" xfId="0" applyNumberFormat="1" applyFont="1" applyBorder="1" applyAlignment="1">
      <alignment horizontal="center" vertical="center"/>
    </xf>
    <xf numFmtId="42" fontId="31" fillId="0" borderId="47" xfId="0" applyNumberFormat="1" applyFont="1" applyBorder="1" applyAlignment="1">
      <alignment horizontal="center" vertical="center"/>
    </xf>
    <xf numFmtId="42" fontId="31" fillId="0" borderId="15" xfId="0" applyNumberFormat="1" applyFont="1" applyBorder="1" applyAlignment="1">
      <alignment horizontal="center" vertical="center"/>
    </xf>
    <xf numFmtId="42" fontId="31" fillId="0" borderId="16" xfId="0" applyNumberFormat="1" applyFont="1" applyBorder="1" applyAlignment="1">
      <alignment horizontal="center" vertical="center"/>
    </xf>
    <xf numFmtId="180" fontId="32" fillId="0" borderId="13" xfId="0" applyNumberFormat="1" applyFont="1" applyBorder="1" applyAlignment="1">
      <alignment horizontal="center" vertical="center"/>
    </xf>
    <xf numFmtId="180" fontId="32" fillId="0" borderId="10" xfId="0" applyNumberFormat="1" applyFont="1" applyBorder="1" applyAlignment="1">
      <alignment horizontal="center" vertical="center"/>
    </xf>
    <xf numFmtId="180" fontId="32" fillId="0" borderId="11" xfId="0" applyNumberFormat="1" applyFont="1" applyBorder="1" applyAlignment="1">
      <alignment horizontal="center" vertical="center"/>
    </xf>
    <xf numFmtId="180" fontId="32" fillId="0" borderId="44" xfId="0" applyNumberFormat="1" applyFont="1" applyBorder="1" applyAlignment="1">
      <alignment horizontal="center" vertical="center"/>
    </xf>
    <xf numFmtId="180" fontId="32" fillId="0" borderId="48" xfId="0" applyNumberFormat="1" applyFont="1" applyBorder="1" applyAlignment="1">
      <alignment horizontal="center" vertical="center"/>
    </xf>
    <xf numFmtId="180" fontId="32" fillId="0" borderId="45" xfId="0" applyNumberFormat="1" applyFont="1" applyBorder="1" applyAlignment="1">
      <alignment horizontal="center" vertical="center"/>
    </xf>
    <xf numFmtId="180" fontId="32" fillId="0" borderId="46" xfId="0" applyNumberFormat="1" applyFont="1" applyBorder="1" applyAlignment="1">
      <alignment horizontal="center" vertical="center"/>
    </xf>
    <xf numFmtId="180" fontId="32" fillId="0" borderId="49" xfId="0" applyNumberFormat="1" applyFont="1" applyBorder="1" applyAlignment="1">
      <alignment horizontal="center" vertical="center"/>
    </xf>
    <xf numFmtId="180" fontId="32" fillId="0" borderId="47" xfId="0" applyNumberFormat="1" applyFont="1" applyBorder="1" applyAlignment="1">
      <alignment horizontal="center" vertical="center"/>
    </xf>
    <xf numFmtId="180" fontId="32" fillId="0" borderId="15" xfId="0" applyNumberFormat="1" applyFont="1" applyBorder="1" applyAlignment="1">
      <alignment horizontal="center" vertical="center"/>
    </xf>
    <xf numFmtId="180" fontId="32" fillId="0" borderId="2" xfId="0" applyNumberFormat="1" applyFont="1" applyBorder="1" applyAlignment="1">
      <alignment horizontal="center" vertical="center"/>
    </xf>
    <xf numFmtId="180" fontId="32" fillId="0" borderId="16" xfId="0" applyNumberFormat="1" applyFont="1" applyBorder="1" applyAlignment="1">
      <alignment horizontal="center" vertical="center"/>
    </xf>
    <xf numFmtId="42" fontId="31" fillId="0" borderId="44" xfId="0" applyNumberFormat="1" applyFont="1" applyBorder="1" applyAlignment="1">
      <alignment horizontal="center" vertical="center"/>
    </xf>
    <xf numFmtId="42" fontId="31" fillId="0" borderId="45" xfId="0" applyNumberFormat="1" applyFont="1" applyBorder="1" applyAlignment="1">
      <alignment horizontal="center" vertical="center"/>
    </xf>
    <xf numFmtId="42" fontId="31" fillId="0" borderId="13" xfId="0" applyNumberFormat="1" applyFont="1" applyBorder="1" applyAlignment="1">
      <alignment horizontal="center" vertical="center"/>
    </xf>
    <xf numFmtId="42" fontId="31" fillId="0" borderId="11" xfId="0" applyNumberFormat="1" applyFont="1" applyBorder="1" applyAlignment="1">
      <alignment horizontal="center" vertical="center"/>
    </xf>
    <xf numFmtId="58" fontId="8" fillId="0" borderId="13" xfId="2" applyNumberFormat="1" applyFont="1" applyBorder="1" applyAlignment="1" applyProtection="1">
      <alignment horizontal="center" vertical="center"/>
      <protection locked="0"/>
    </xf>
    <xf numFmtId="58" fontId="8" fillId="0" borderId="10" xfId="2" applyNumberFormat="1" applyFont="1" applyBorder="1" applyAlignment="1" applyProtection="1">
      <alignment horizontal="center" vertical="center"/>
      <protection locked="0"/>
    </xf>
    <xf numFmtId="58" fontId="8" fillId="0" borderId="11" xfId="2" applyNumberFormat="1" applyFont="1" applyBorder="1" applyAlignment="1" applyProtection="1">
      <alignment horizontal="center" vertical="center"/>
      <protection locked="0"/>
    </xf>
    <xf numFmtId="58" fontId="8" fillId="0" borderId="7" xfId="2" applyNumberFormat="1" applyFont="1" applyBorder="1" applyAlignment="1" applyProtection="1">
      <alignment horizontal="center" vertical="center"/>
      <protection locked="0"/>
    </xf>
    <xf numFmtId="58" fontId="8" fillId="0" borderId="0" xfId="2" applyNumberFormat="1" applyFont="1" applyAlignment="1" applyProtection="1">
      <alignment horizontal="center" vertical="center"/>
      <protection locked="0"/>
    </xf>
    <xf numFmtId="58" fontId="8" fillId="0" borderId="8" xfId="2" applyNumberFormat="1" applyFont="1" applyBorder="1" applyAlignment="1" applyProtection="1">
      <alignment horizontal="center" vertical="center"/>
      <protection locked="0"/>
    </xf>
    <xf numFmtId="58" fontId="8" fillId="0" borderId="15" xfId="2" applyNumberFormat="1" applyFont="1" applyBorder="1" applyAlignment="1" applyProtection="1">
      <alignment horizontal="center" vertical="center"/>
      <protection locked="0"/>
    </xf>
    <xf numFmtId="58" fontId="8" fillId="0" borderId="2" xfId="2" applyNumberFormat="1" applyFont="1" applyBorder="1" applyAlignment="1" applyProtection="1">
      <alignment horizontal="center" vertical="center"/>
      <protection locked="0"/>
    </xf>
    <xf numFmtId="58" fontId="8" fillId="0" borderId="16" xfId="2" applyNumberFormat="1" applyFont="1" applyBorder="1" applyAlignment="1" applyProtection="1">
      <alignment horizontal="center" vertical="center"/>
      <protection locked="0"/>
    </xf>
    <xf numFmtId="0" fontId="35" fillId="0" borderId="1" xfId="2" applyFont="1" applyBorder="1" applyAlignment="1">
      <alignment horizontal="center" vertical="center"/>
    </xf>
    <xf numFmtId="0" fontId="34" fillId="0" borderId="0" xfId="2" applyFont="1" applyAlignment="1">
      <alignment horizontal="center" vertical="center"/>
    </xf>
    <xf numFmtId="0" fontId="33" fillId="0" borderId="1" xfId="0" applyFont="1" applyBorder="1" applyAlignment="1">
      <alignment horizontal="center" vertical="center"/>
    </xf>
    <xf numFmtId="0" fontId="16" fillId="0" borderId="1" xfId="0" applyFont="1" applyBorder="1" applyAlignment="1" applyProtection="1">
      <alignment horizontal="center" vertical="center"/>
      <protection locked="0"/>
    </xf>
    <xf numFmtId="0" fontId="16" fillId="0" borderId="1" xfId="0" applyFont="1" applyBorder="1" applyAlignment="1">
      <alignment horizontal="center" vertical="center" shrinkToFit="1"/>
    </xf>
    <xf numFmtId="0" fontId="23" fillId="0" borderId="1" xfId="0" applyFont="1" applyBorder="1" applyAlignment="1">
      <alignment horizontal="center" vertical="center"/>
    </xf>
    <xf numFmtId="0" fontId="25" fillId="0" borderId="1" xfId="0" applyFont="1" applyBorder="1" applyAlignment="1">
      <alignment horizontal="center" vertical="center"/>
    </xf>
    <xf numFmtId="180" fontId="32"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0" fontId="32" fillId="0" borderId="13"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7" xfId="0" applyFont="1" applyBorder="1" applyAlignment="1">
      <alignment horizontal="center" vertical="center"/>
    </xf>
    <xf numFmtId="0" fontId="32" fillId="0" borderId="0" xfId="0" applyFont="1" applyAlignment="1">
      <alignment horizontal="center" vertical="center"/>
    </xf>
    <xf numFmtId="0" fontId="32" fillId="0" borderId="8" xfId="0" applyFont="1" applyBorder="1" applyAlignment="1">
      <alignment horizontal="center" vertical="center"/>
    </xf>
    <xf numFmtId="0" fontId="32" fillId="0" borderId="15" xfId="0" applyFont="1" applyBorder="1" applyAlignment="1">
      <alignment horizontal="center" vertical="center"/>
    </xf>
    <xf numFmtId="0" fontId="32" fillId="0" borderId="2" xfId="0" applyFont="1" applyBorder="1" applyAlignment="1">
      <alignment horizontal="center" vertical="center"/>
    </xf>
    <xf numFmtId="0" fontId="32" fillId="0" borderId="16" xfId="0" applyFont="1" applyBorder="1" applyAlignment="1">
      <alignment horizontal="center" vertical="center"/>
    </xf>
    <xf numFmtId="0" fontId="23" fillId="0" borderId="2" xfId="0" applyFont="1" applyBorder="1" applyAlignment="1">
      <alignment horizontal="center" vertical="center"/>
    </xf>
    <xf numFmtId="0" fontId="25" fillId="0" borderId="2" xfId="2" applyFont="1" applyBorder="1" applyAlignment="1">
      <alignment horizontal="center" vertical="center" shrinkToFit="1"/>
    </xf>
    <xf numFmtId="182" fontId="0" fillId="0" borderId="0" xfId="0" applyNumberFormat="1" applyAlignment="1">
      <alignment horizontal="center" vertical="center" shrinkToFit="1"/>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 xfId="2" applyFont="1" applyBorder="1" applyAlignment="1">
      <alignment horizontal="center" vertical="center" shrinkToFit="1"/>
    </xf>
    <xf numFmtId="182" fontId="0" fillId="0" borderId="10" xfId="0" applyNumberFormat="1" applyBorder="1" applyAlignment="1">
      <alignment horizontal="center" vertical="center" shrinkToFit="1"/>
    </xf>
    <xf numFmtId="58" fontId="30" fillId="0" borderId="0" xfId="2" applyNumberFormat="1" applyFont="1" applyAlignment="1">
      <alignment horizontal="left" vertical="center"/>
    </xf>
    <xf numFmtId="0" fontId="42" fillId="0" borderId="7" xfId="0" applyFont="1" applyBorder="1" applyAlignment="1">
      <alignment horizontal="center" vertical="center"/>
    </xf>
    <xf numFmtId="0" fontId="42" fillId="0" borderId="0" xfId="0" applyFont="1" applyAlignment="1">
      <alignment horizontal="center" vertical="center"/>
    </xf>
    <xf numFmtId="0" fontId="42" fillId="0" borderId="8" xfId="0" applyFont="1" applyBorder="1" applyAlignment="1">
      <alignment horizontal="center" vertical="center"/>
    </xf>
    <xf numFmtId="0" fontId="42" fillId="0" borderId="46" xfId="0" applyFont="1" applyBorder="1" applyAlignment="1">
      <alignment horizontal="center" vertical="center"/>
    </xf>
    <xf numFmtId="0" fontId="42" fillId="0" borderId="49" xfId="0" applyFont="1" applyBorder="1" applyAlignment="1">
      <alignment horizontal="center" vertical="center"/>
    </xf>
    <xf numFmtId="0" fontId="42" fillId="0" borderId="47" xfId="0" applyFont="1" applyBorder="1" applyAlignment="1">
      <alignment horizontal="center" vertical="center"/>
    </xf>
    <xf numFmtId="0" fontId="42" fillId="0" borderId="44" xfId="0" applyFont="1" applyBorder="1" applyAlignment="1">
      <alignment horizontal="center" vertical="center"/>
    </xf>
    <xf numFmtId="0" fontId="42" fillId="0" borderId="48" xfId="0" applyFont="1" applyBorder="1" applyAlignment="1">
      <alignment horizontal="center" vertical="center"/>
    </xf>
    <xf numFmtId="0" fontId="42" fillId="0" borderId="45" xfId="0" applyFont="1" applyBorder="1" applyAlignment="1">
      <alignment horizontal="center" vertical="center"/>
    </xf>
    <xf numFmtId="0" fontId="42" fillId="0" borderId="13"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180" fontId="32" fillId="0" borderId="7" xfId="0" applyNumberFormat="1" applyFont="1" applyBorder="1" applyAlignment="1">
      <alignment horizontal="center" vertical="center"/>
    </xf>
    <xf numFmtId="180" fontId="32" fillId="0" borderId="0" xfId="0" applyNumberFormat="1" applyFont="1" applyAlignment="1">
      <alignment horizontal="center" vertical="center"/>
    </xf>
    <xf numFmtId="180" fontId="32" fillId="0" borderId="8" xfId="0" applyNumberFormat="1" applyFont="1" applyBorder="1" applyAlignment="1">
      <alignment horizontal="center" vertical="center"/>
    </xf>
    <xf numFmtId="0" fontId="33" fillId="0" borderId="13"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9" fillId="0" borderId="13" xfId="0" applyFont="1" applyBorder="1" applyAlignment="1">
      <alignment horizontal="left" vertical="center" wrapText="1"/>
    </xf>
    <xf numFmtId="0" fontId="40" fillId="0" borderId="10" xfId="0" applyFont="1" applyBorder="1" applyAlignment="1">
      <alignment horizontal="left" vertical="center" wrapText="1"/>
    </xf>
    <xf numFmtId="0" fontId="40" fillId="0" borderId="11" xfId="0" applyFont="1" applyBorder="1" applyAlignment="1">
      <alignment horizontal="left" vertical="center" wrapText="1"/>
    </xf>
    <xf numFmtId="0" fontId="40" fillId="0" borderId="7" xfId="0" applyFont="1" applyBorder="1" applyAlignment="1">
      <alignment horizontal="left" vertical="center" wrapText="1"/>
    </xf>
    <xf numFmtId="0" fontId="40" fillId="0" borderId="0" xfId="0" applyFont="1" applyAlignment="1">
      <alignment horizontal="left" vertical="center" wrapText="1"/>
    </xf>
    <xf numFmtId="0" fontId="40" fillId="0" borderId="8" xfId="0" applyFont="1" applyBorder="1" applyAlignment="1">
      <alignment horizontal="left" vertical="center" wrapText="1"/>
    </xf>
    <xf numFmtId="0" fontId="40" fillId="0" borderId="15" xfId="0" applyFont="1" applyBorder="1" applyAlignment="1">
      <alignment horizontal="left" vertical="center" wrapText="1"/>
    </xf>
    <xf numFmtId="0" fontId="40" fillId="0" borderId="2" xfId="0" applyFont="1" applyBorder="1" applyAlignment="1">
      <alignment horizontal="left" vertical="center" wrapText="1"/>
    </xf>
    <xf numFmtId="0" fontId="40" fillId="0" borderId="16" xfId="0" applyFont="1" applyBorder="1" applyAlignment="1">
      <alignment horizontal="left" vertical="center" wrapText="1"/>
    </xf>
    <xf numFmtId="0" fontId="0" fillId="0" borderId="1" xfId="0" applyBorder="1" applyAlignment="1">
      <alignment horizontal="left" vertical="center" shrinkToFit="1"/>
    </xf>
    <xf numFmtId="0" fontId="0" fillId="0" borderId="1" xfId="0" applyBorder="1" applyAlignment="1">
      <alignment horizontal="center" vertical="center"/>
    </xf>
    <xf numFmtId="0" fontId="0" fillId="0" borderId="1" xfId="0" applyBorder="1" applyAlignment="1">
      <alignment horizontal="center" vertical="center" wrapText="1"/>
    </xf>
    <xf numFmtId="0" fontId="45" fillId="0" borderId="0" xfId="2" applyFont="1" applyAlignment="1">
      <alignment horizontal="center" vertical="center"/>
    </xf>
    <xf numFmtId="0" fontId="44" fillId="0" borderId="1" xfId="0" applyFont="1" applyBorder="1" applyAlignment="1">
      <alignment horizontal="center" vertical="center"/>
    </xf>
    <xf numFmtId="0" fontId="46" fillId="0" borderId="1" xfId="0" applyFont="1" applyBorder="1" applyAlignment="1">
      <alignment horizontal="center" vertical="center"/>
    </xf>
    <xf numFmtId="0" fontId="44" fillId="0" borderId="1" xfId="0" applyFont="1" applyBorder="1" applyAlignment="1">
      <alignment horizontal="center" vertical="center" wrapText="1"/>
    </xf>
    <xf numFmtId="0" fontId="16" fillId="0" borderId="1" xfId="0" applyFont="1" applyBorder="1" applyAlignment="1">
      <alignment horizontal="center" vertical="center"/>
    </xf>
    <xf numFmtId="0" fontId="0" fillId="0" borderId="5" xfId="0" applyBorder="1" applyAlignment="1">
      <alignment horizontal="left" vertical="center" shrinkToFit="1"/>
    </xf>
    <xf numFmtId="0" fontId="0" fillId="0" borderId="6" xfId="0" applyBorder="1" applyAlignment="1">
      <alignment horizontal="left" vertical="center" shrinkToFit="1"/>
    </xf>
    <xf numFmtId="58" fontId="8" fillId="0" borderId="4" xfId="2" applyNumberFormat="1" applyFont="1" applyBorder="1" applyAlignment="1" applyProtection="1">
      <alignment horizontal="left" vertical="center" wrapText="1" shrinkToFit="1"/>
      <protection locked="0"/>
    </xf>
    <xf numFmtId="58" fontId="8" fillId="0" borderId="3" xfId="2" applyNumberFormat="1" applyFont="1" applyBorder="1" applyAlignment="1" applyProtection="1">
      <alignment horizontal="left" vertical="center" wrapText="1" shrinkToFit="1"/>
      <protection locked="0"/>
    </xf>
    <xf numFmtId="58" fontId="8" fillId="0" borderId="12" xfId="2" applyNumberFormat="1" applyFont="1" applyBorder="1" applyAlignment="1" applyProtection="1">
      <alignment horizontal="left" vertical="center" wrapText="1" shrinkToFit="1"/>
      <protection locked="0"/>
    </xf>
    <xf numFmtId="0" fontId="41" fillId="0" borderId="7" xfId="0" applyFont="1" applyBorder="1" applyAlignment="1">
      <alignment horizontal="center" vertical="center"/>
    </xf>
    <xf numFmtId="0" fontId="41" fillId="0" borderId="0" xfId="0" applyFont="1" applyAlignment="1">
      <alignment horizontal="center" vertical="center"/>
    </xf>
    <xf numFmtId="0" fontId="41" fillId="0" borderId="8" xfId="0" applyFont="1" applyBorder="1" applyAlignment="1">
      <alignment horizontal="center" vertical="center"/>
    </xf>
    <xf numFmtId="0" fontId="41" fillId="0" borderId="15" xfId="0" applyFont="1" applyBorder="1" applyAlignment="1">
      <alignment horizontal="center" vertical="center"/>
    </xf>
    <xf numFmtId="0" fontId="41" fillId="0" borderId="2" xfId="0" applyFont="1" applyBorder="1" applyAlignment="1">
      <alignment horizontal="center" vertical="center"/>
    </xf>
    <xf numFmtId="0" fontId="41" fillId="0" borderId="16" xfId="0"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238125</xdr:colOff>
      <xdr:row>2</xdr:row>
      <xdr:rowOff>38100</xdr:rowOff>
    </xdr:from>
    <xdr:ext cx="3762376" cy="449353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705725" y="514350"/>
          <a:ext cx="3762376" cy="449353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注）補助対象者の氏名が変更になった際は、</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　●●」</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　　　↓</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と該当する補助対象者の名簿を修正して、作成フォーム内の事務連絡欄でその旨ご連絡ください。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19</xdr:col>
      <xdr:colOff>1183</xdr:colOff>
      <xdr:row>7</xdr:row>
      <xdr:rowOff>154709</xdr:rowOff>
    </xdr:from>
    <xdr:ext cx="4679673" cy="1292662"/>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3744397" y="1705923"/>
          <a:ext cx="4679673" cy="12926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）作成日を入力し、補助対象者を</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No.</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欄で選択してから印刷してください。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18</xdr:col>
      <xdr:colOff>272142</xdr:colOff>
      <xdr:row>13</xdr:row>
      <xdr:rowOff>54429</xdr:rowOff>
    </xdr:from>
    <xdr:ext cx="4694465" cy="1692771"/>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3743213" y="3075215"/>
          <a:ext cx="4694465" cy="16927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）賃借料振込証明書は、不動産会社に支払日の記載と、発行者欄に署名または法人社判の押印を依頼してください。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18</xdr:col>
      <xdr:colOff>258537</xdr:colOff>
      <xdr:row>20</xdr:row>
      <xdr:rowOff>122463</xdr:rowOff>
    </xdr:from>
    <xdr:ext cx="4694465" cy="3724276"/>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13729608" y="4857749"/>
          <a:ext cx="4694465" cy="37242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3</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）自己負担額等確認書は、書面の内容を説明した職員が書面内容説明日と氏名を記載し、補助対象者本人に日付の記載と、署名及び捺印を依頼してください。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2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説明者は本事業に精通している職員が適当ですが、制限はありません。</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15</xdr:col>
      <xdr:colOff>201084</xdr:colOff>
      <xdr:row>1</xdr:row>
      <xdr:rowOff>190500</xdr:rowOff>
    </xdr:from>
    <xdr:ext cx="4679673" cy="892552"/>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1354859" y="428625"/>
          <a:ext cx="4679673" cy="8925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）作成日を入力してから印刷してください。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15</xdr:col>
      <xdr:colOff>201083</xdr:colOff>
      <xdr:row>5</xdr:row>
      <xdr:rowOff>201084</xdr:rowOff>
    </xdr:from>
    <xdr:ext cx="4694465" cy="1292662"/>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1355916" y="1418167"/>
          <a:ext cx="4694465" cy="12926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）代行業者等に支払日の記載と、発行者欄に署名または法人社判の押印を依頼してください。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13</xdr:col>
      <xdr:colOff>129268</xdr:colOff>
      <xdr:row>1</xdr:row>
      <xdr:rowOff>6803</xdr:rowOff>
    </xdr:from>
    <xdr:ext cx="2760870" cy="2092881"/>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9259661" y="251732"/>
          <a:ext cx="2760870" cy="20928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注）作成フォーム及び第２号様式を作成すると、第１号様式は自動的に作成されます。</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17</xdr:col>
      <xdr:colOff>131832</xdr:colOff>
      <xdr:row>4</xdr:row>
      <xdr:rowOff>101364</xdr:rowOff>
    </xdr:from>
    <xdr:ext cx="2760870" cy="2492990"/>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1916868" y="1121900"/>
          <a:ext cx="2760870" cy="24929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補助対象者名が２０名に満たない場合、行は削除せず、そのままご提出ください。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27</xdr:col>
      <xdr:colOff>217714</xdr:colOff>
      <xdr:row>9</xdr:row>
      <xdr:rowOff>81642</xdr:rowOff>
    </xdr:from>
    <xdr:ext cx="2760870" cy="2092881"/>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19594285" y="1864178"/>
          <a:ext cx="2760870" cy="20928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日割計算書は第２号様式を完成させてから作成してください。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27</xdr:col>
      <xdr:colOff>204107</xdr:colOff>
      <xdr:row>0</xdr:row>
      <xdr:rowOff>95250</xdr:rowOff>
    </xdr:from>
    <xdr:ext cx="2760870" cy="1692771"/>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19580678" y="95250"/>
          <a:ext cx="2760870" cy="16927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日割が発生した場合、本計算書を作成してください。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27</xdr:col>
      <xdr:colOff>204107</xdr:colOff>
      <xdr:row>21</xdr:row>
      <xdr:rowOff>149679</xdr:rowOff>
    </xdr:from>
    <xdr:ext cx="2760870" cy="2492990"/>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9580678" y="4054929"/>
          <a:ext cx="2760870" cy="24929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日割対象者名が２０名に満たない場合、行は削除せず、そのままご提出ください。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19</xdr:col>
      <xdr:colOff>1183</xdr:colOff>
      <xdr:row>7</xdr:row>
      <xdr:rowOff>154709</xdr:rowOff>
    </xdr:from>
    <xdr:ext cx="4679673" cy="1292662"/>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13744397" y="1705923"/>
          <a:ext cx="4679673" cy="12926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）作成日を入力し、補助対象者を</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No.</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欄で選択してから印刷してください。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18</xdr:col>
      <xdr:colOff>272142</xdr:colOff>
      <xdr:row>13</xdr:row>
      <xdr:rowOff>95252</xdr:rowOff>
    </xdr:from>
    <xdr:ext cx="4694465" cy="1692771"/>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3743213" y="3116038"/>
          <a:ext cx="4694465" cy="16927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）賃借料振込証明書は、不動産会社に支払日の記載と、発行者欄に署名または法人社判の押印を依頼してください。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18</xdr:col>
      <xdr:colOff>258536</xdr:colOff>
      <xdr:row>20</xdr:row>
      <xdr:rowOff>176892</xdr:rowOff>
    </xdr:from>
    <xdr:ext cx="4694465" cy="3724276"/>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13729607" y="4912178"/>
          <a:ext cx="4694465" cy="37242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3</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）自己負担額等確認書は、書面の内容を説明した職員が書面内容説明日と氏名を記載し、補助対象者本人に日付の記載と、署名及び捺印を依頼してください。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2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説明者は本事業に精通している職員が適当ですが、制限はありません。</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15</xdr:col>
      <xdr:colOff>201084</xdr:colOff>
      <xdr:row>1</xdr:row>
      <xdr:rowOff>190500</xdr:rowOff>
    </xdr:from>
    <xdr:ext cx="4679673" cy="892552"/>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11354859" y="428625"/>
          <a:ext cx="4679673" cy="8925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）作成日を入力してから印刷してください。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15</xdr:col>
      <xdr:colOff>201083</xdr:colOff>
      <xdr:row>5</xdr:row>
      <xdr:rowOff>201084</xdr:rowOff>
    </xdr:from>
    <xdr:ext cx="4694465" cy="1292662"/>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1355916" y="1418167"/>
          <a:ext cx="4694465" cy="12926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）代行業者等に支払日の記載と、発行者欄に署名または法人社判の押印を依頼してください。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13</xdr:col>
      <xdr:colOff>129268</xdr:colOff>
      <xdr:row>0</xdr:row>
      <xdr:rowOff>238125</xdr:rowOff>
    </xdr:from>
    <xdr:ext cx="2760870" cy="2092881"/>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9259661" y="238125"/>
          <a:ext cx="2760870" cy="20928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注）作成フォーム及び第２号様式を作成すると、第１</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号様式は自動的に作成されます。</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17</xdr:col>
      <xdr:colOff>159046</xdr:colOff>
      <xdr:row>4</xdr:row>
      <xdr:rowOff>33327</xdr:rowOff>
    </xdr:from>
    <xdr:ext cx="2760870" cy="2492990"/>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21944082" y="1053863"/>
          <a:ext cx="2760870" cy="24929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補助対象者名が２０名に満たない場合、行は削除せず、そのままご提出ください。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27</xdr:col>
      <xdr:colOff>204107</xdr:colOff>
      <xdr:row>0</xdr:row>
      <xdr:rowOff>81643</xdr:rowOff>
    </xdr:from>
    <xdr:ext cx="2760870" cy="1692771"/>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9580678" y="81643"/>
          <a:ext cx="2760870" cy="16927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日割が発生した場合、本計算書を作成してください。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27</xdr:col>
      <xdr:colOff>190501</xdr:colOff>
      <xdr:row>9</xdr:row>
      <xdr:rowOff>54428</xdr:rowOff>
    </xdr:from>
    <xdr:ext cx="2760870" cy="2092881"/>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19567072" y="1836964"/>
          <a:ext cx="2760870" cy="20928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日割計算書は第２号様式を完成させてから作成してください。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27</xdr:col>
      <xdr:colOff>190501</xdr:colOff>
      <xdr:row>21</xdr:row>
      <xdr:rowOff>108857</xdr:rowOff>
    </xdr:from>
    <xdr:ext cx="2760870" cy="2492990"/>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19567072" y="4014107"/>
          <a:ext cx="2760870" cy="24929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日割対象者名が２０名に満たない場合、行は削除せず、そのままご提出ください。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197303</xdr:colOff>
      <xdr:row>1</xdr:row>
      <xdr:rowOff>20410</xdr:rowOff>
    </xdr:from>
    <xdr:ext cx="2760870" cy="209288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327696" y="265339"/>
          <a:ext cx="2760870" cy="20928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注）作成フォーム及び第２号様式を作成すると、第１号様式は自動的に作成されます。</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19</xdr:col>
      <xdr:colOff>1183</xdr:colOff>
      <xdr:row>7</xdr:row>
      <xdr:rowOff>154709</xdr:rowOff>
    </xdr:from>
    <xdr:ext cx="4679673" cy="1292662"/>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13744397" y="1705923"/>
          <a:ext cx="4679673" cy="12926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）作成日を入力し、補助対象者を</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No.</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欄で選択してから印刷してください。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19</xdr:col>
      <xdr:colOff>13606</xdr:colOff>
      <xdr:row>13</xdr:row>
      <xdr:rowOff>54430</xdr:rowOff>
    </xdr:from>
    <xdr:ext cx="4694465" cy="1692771"/>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13756820" y="3075216"/>
          <a:ext cx="4694465" cy="16927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）賃借料振込証明書は、不動産会社に支払日の記載と、発行者欄に署名または法人社判の押印を依頼してください。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19</xdr:col>
      <xdr:colOff>13608</xdr:colOff>
      <xdr:row>20</xdr:row>
      <xdr:rowOff>163286</xdr:rowOff>
    </xdr:from>
    <xdr:ext cx="4694465" cy="3724276"/>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13756822" y="4898572"/>
          <a:ext cx="4694465" cy="37242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3</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）自己負担額等確認書は、書面の内容を説明した職員が書面内容説明日と氏名を記載し、補助対象者本人に日付の記載と、署名及び捺印を依頼してください。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2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説明者は本事業に精通している職員が適当ですが、制限はありません。</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15</xdr:col>
      <xdr:colOff>201084</xdr:colOff>
      <xdr:row>1</xdr:row>
      <xdr:rowOff>190500</xdr:rowOff>
    </xdr:from>
    <xdr:ext cx="4679673" cy="892552"/>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11354859" y="428625"/>
          <a:ext cx="4679673" cy="8925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）作成日を入力してから印刷してください。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15</xdr:col>
      <xdr:colOff>201083</xdr:colOff>
      <xdr:row>5</xdr:row>
      <xdr:rowOff>201084</xdr:rowOff>
    </xdr:from>
    <xdr:ext cx="4694465" cy="1292662"/>
    <xdr:sp macro="" textlink="">
      <xdr:nvSpPr>
        <xdr:cNvPr id="3" name="テキスト ボックス 2">
          <a:extLst>
            <a:ext uri="{FF2B5EF4-FFF2-40B4-BE49-F238E27FC236}">
              <a16:creationId xmlns:a16="http://schemas.microsoft.com/office/drawing/2014/main" id="{00000000-0008-0000-1600-000003000000}"/>
            </a:ext>
          </a:extLst>
        </xdr:cNvPr>
        <xdr:cNvSpPr txBox="1"/>
      </xdr:nvSpPr>
      <xdr:spPr>
        <a:xfrm>
          <a:off x="11355916" y="1418167"/>
          <a:ext cx="4694465" cy="12926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）代行業者等に支払日の記載と、発行者欄に署名または法人社判の押印を依頼してください。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17</xdr:col>
      <xdr:colOff>104617</xdr:colOff>
      <xdr:row>4</xdr:row>
      <xdr:rowOff>46934</xdr:rowOff>
    </xdr:from>
    <xdr:ext cx="2760870" cy="249299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1889653" y="1067470"/>
          <a:ext cx="2760870" cy="24929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補助対象者名が２０名に満たない場合、行は削除せず、そのままご提出ください。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27</xdr:col>
      <xdr:colOff>176893</xdr:colOff>
      <xdr:row>22</xdr:row>
      <xdr:rowOff>13606</xdr:rowOff>
    </xdr:from>
    <xdr:ext cx="2760870" cy="249299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9553464" y="4095749"/>
          <a:ext cx="2760870" cy="24929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日割対象者名が２０名に満たない場合、行は削除せず、そのままご提出ください。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27</xdr:col>
      <xdr:colOff>176893</xdr:colOff>
      <xdr:row>0</xdr:row>
      <xdr:rowOff>68036</xdr:rowOff>
    </xdr:from>
    <xdr:ext cx="2760870" cy="1692771"/>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9553464" y="68036"/>
          <a:ext cx="2760870" cy="16927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日割が発生した場合、本計算書を作成してください。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27</xdr:col>
      <xdr:colOff>176893</xdr:colOff>
      <xdr:row>9</xdr:row>
      <xdr:rowOff>95248</xdr:rowOff>
    </xdr:from>
    <xdr:ext cx="2760870" cy="2092881"/>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9553464" y="1877784"/>
          <a:ext cx="2760870" cy="20928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日割計算書は第２号様式を完成させてから作成してください。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1183</xdr:colOff>
      <xdr:row>7</xdr:row>
      <xdr:rowOff>154709</xdr:rowOff>
    </xdr:from>
    <xdr:ext cx="4679673" cy="1292662"/>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3744397" y="1705923"/>
          <a:ext cx="4679673" cy="12926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）作成日を入力し、補助対象者を</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No.</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欄で選択してから印刷してください。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19</xdr:col>
      <xdr:colOff>13606</xdr:colOff>
      <xdr:row>13</xdr:row>
      <xdr:rowOff>108858</xdr:rowOff>
    </xdr:from>
    <xdr:ext cx="4694465" cy="1692771"/>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3756820" y="3129644"/>
          <a:ext cx="4694465" cy="16927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）賃借料振込証明書は、不動産会社に支払日の記載と、発行者欄に署名または法人社判の押印を依頼してください。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19</xdr:col>
      <xdr:colOff>13607</xdr:colOff>
      <xdr:row>20</xdr:row>
      <xdr:rowOff>235402</xdr:rowOff>
    </xdr:from>
    <xdr:ext cx="4694465" cy="3724276"/>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3756821" y="4970688"/>
          <a:ext cx="4694465" cy="37242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3</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）自己負担額等確認書は、書面の内容を説明した職員が書面内容説明日と氏名を記載し、補助対象者本人に日付の記載と、署名及び捺印を依頼してください。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2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説明者は本事業に精通している職員が適当ですが、制限はありません。</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15</xdr:col>
      <xdr:colOff>201084</xdr:colOff>
      <xdr:row>1</xdr:row>
      <xdr:rowOff>190500</xdr:rowOff>
    </xdr:from>
    <xdr:ext cx="4679673" cy="89255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345334" y="433917"/>
          <a:ext cx="4679673" cy="8925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）作成日を入力してから印刷してください。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15</xdr:col>
      <xdr:colOff>201083</xdr:colOff>
      <xdr:row>5</xdr:row>
      <xdr:rowOff>201084</xdr:rowOff>
    </xdr:from>
    <xdr:ext cx="4694465" cy="1292662"/>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1355916" y="1418167"/>
          <a:ext cx="4694465" cy="12926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）代行業者等に支払日の記載と、発行者欄に署名または法人社判の押印を依頼してください。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13</xdr:col>
      <xdr:colOff>183697</xdr:colOff>
      <xdr:row>1</xdr:row>
      <xdr:rowOff>20410</xdr:rowOff>
    </xdr:from>
    <xdr:ext cx="2760870" cy="2092881"/>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9314090" y="265339"/>
          <a:ext cx="2760870" cy="20928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注）作成フォーム及び第２号様式を作成すると、第１号様式は自動的に作成されます。</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17</xdr:col>
      <xdr:colOff>104617</xdr:colOff>
      <xdr:row>4</xdr:row>
      <xdr:rowOff>46935</xdr:rowOff>
    </xdr:from>
    <xdr:ext cx="2760870" cy="249299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1889653" y="1067471"/>
          <a:ext cx="2760870" cy="24929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補助対象者名が２０名に満たない場合、行は削除せず、そのままご提出ください。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27</xdr:col>
      <xdr:colOff>190500</xdr:colOff>
      <xdr:row>22</xdr:row>
      <xdr:rowOff>13606</xdr:rowOff>
    </xdr:from>
    <xdr:ext cx="2760870" cy="249299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9567071" y="4095749"/>
          <a:ext cx="2760870" cy="24929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日割対象者名が２０名に満たない場合、行は削除せず、そのままご提出ください。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27</xdr:col>
      <xdr:colOff>204107</xdr:colOff>
      <xdr:row>0</xdr:row>
      <xdr:rowOff>68036</xdr:rowOff>
    </xdr:from>
    <xdr:ext cx="2760870" cy="1692771"/>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9580678" y="68036"/>
          <a:ext cx="2760870" cy="16927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日割が発生した場合、本計算書を作成してください。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27</xdr:col>
      <xdr:colOff>204108</xdr:colOff>
      <xdr:row>9</xdr:row>
      <xdr:rowOff>95250</xdr:rowOff>
    </xdr:from>
    <xdr:ext cx="2760870" cy="2092881"/>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19580679" y="1877786"/>
          <a:ext cx="2760870" cy="20928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日割計算書は第２号様式を完成させてから作成してください。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80"/>
  <sheetViews>
    <sheetView zoomScaleNormal="100" zoomScaleSheetLayoutView="100" workbookViewId="0">
      <selection activeCell="I13" sqref="I13"/>
    </sheetView>
  </sheetViews>
  <sheetFormatPr defaultRowHeight="13.5" x14ac:dyDescent="0.15"/>
  <cols>
    <col min="1" max="13" width="2.5" customWidth="1"/>
    <col min="14" max="14" width="4.375" customWidth="1"/>
    <col min="15" max="25" width="2.5" customWidth="1"/>
    <col min="26" max="26" width="6.25" customWidth="1"/>
    <col min="27" max="41" width="2.5" customWidth="1"/>
    <col min="42" max="42" width="7.25" customWidth="1"/>
  </cols>
  <sheetData>
    <row r="1" spans="1:48" ht="21" x14ac:dyDescent="0.15">
      <c r="A1" s="123" t="s">
        <v>193</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row>
    <row r="2" spans="1:48" ht="9"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8" ht="30" customHeight="1" x14ac:dyDescent="0.15">
      <c r="A3" s="163" t="s">
        <v>0</v>
      </c>
      <c r="B3" s="164"/>
      <c r="C3" s="164"/>
      <c r="D3" s="164"/>
      <c r="E3" s="164"/>
      <c r="F3" s="164"/>
      <c r="G3" s="164"/>
      <c r="H3" s="164"/>
      <c r="I3" s="164"/>
      <c r="J3" s="164"/>
      <c r="K3" s="164"/>
      <c r="L3" s="164"/>
      <c r="M3" s="164"/>
      <c r="N3" s="164"/>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3"/>
      <c r="AQ3" s="165" t="s">
        <v>167</v>
      </c>
      <c r="AR3" s="165"/>
      <c r="AS3" s="165"/>
      <c r="AT3" s="165"/>
      <c r="AU3" s="165"/>
      <c r="AV3" s="165"/>
    </row>
    <row r="4" spans="1:48" ht="30" customHeight="1" x14ac:dyDescent="0.15">
      <c r="A4" s="131" t="s">
        <v>1</v>
      </c>
      <c r="B4" s="132"/>
      <c r="C4" s="132"/>
      <c r="D4" s="132"/>
      <c r="E4" s="132"/>
      <c r="F4" s="132"/>
      <c r="G4" s="132"/>
      <c r="H4" s="132"/>
      <c r="I4" s="132"/>
      <c r="J4" s="132"/>
      <c r="K4" s="132"/>
      <c r="L4" s="132"/>
      <c r="M4" s="132"/>
      <c r="N4" s="132"/>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4"/>
      <c r="AQ4" s="2"/>
    </row>
    <row r="5" spans="1:48" ht="30" customHeight="1" x14ac:dyDescent="0.15">
      <c r="A5" s="131" t="s">
        <v>2</v>
      </c>
      <c r="B5" s="132"/>
      <c r="C5" s="132"/>
      <c r="D5" s="132"/>
      <c r="E5" s="132"/>
      <c r="F5" s="132"/>
      <c r="G5" s="132"/>
      <c r="H5" s="132"/>
      <c r="I5" s="132"/>
      <c r="J5" s="132"/>
      <c r="K5" s="132"/>
      <c r="L5" s="132"/>
      <c r="M5" s="132"/>
      <c r="N5" s="132"/>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4"/>
      <c r="AQ5" s="166" t="s">
        <v>168</v>
      </c>
      <c r="AR5" s="166"/>
      <c r="AS5" s="166"/>
      <c r="AT5" s="166"/>
      <c r="AU5" s="166"/>
      <c r="AV5" s="166"/>
    </row>
    <row r="6" spans="1:48" ht="30" customHeight="1" x14ac:dyDescent="0.15">
      <c r="A6" s="131" t="s">
        <v>3</v>
      </c>
      <c r="B6" s="132"/>
      <c r="C6" s="132"/>
      <c r="D6" s="132"/>
      <c r="E6" s="132"/>
      <c r="F6" s="132"/>
      <c r="G6" s="132"/>
      <c r="H6" s="132"/>
      <c r="I6" s="132"/>
      <c r="J6" s="132"/>
      <c r="K6" s="132"/>
      <c r="L6" s="132"/>
      <c r="M6" s="132"/>
      <c r="N6" s="132"/>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4"/>
      <c r="AQ6" s="2"/>
    </row>
    <row r="7" spans="1:48" ht="30" customHeight="1" x14ac:dyDescent="0.15">
      <c r="A7" s="131" t="s">
        <v>44</v>
      </c>
      <c r="B7" s="132"/>
      <c r="C7" s="132"/>
      <c r="D7" s="132"/>
      <c r="E7" s="132"/>
      <c r="F7" s="132"/>
      <c r="G7" s="132"/>
      <c r="H7" s="132"/>
      <c r="I7" s="132"/>
      <c r="J7" s="132"/>
      <c r="K7" s="132"/>
      <c r="L7" s="132"/>
      <c r="M7" s="132"/>
      <c r="N7" s="132"/>
      <c r="O7" s="124"/>
      <c r="P7" s="124"/>
      <c r="Q7" s="124"/>
      <c r="R7" s="124"/>
      <c r="S7" s="124"/>
      <c r="T7" s="124"/>
      <c r="U7" s="124"/>
      <c r="V7" s="124"/>
      <c r="W7" s="124"/>
      <c r="X7" s="124"/>
      <c r="Y7" s="124"/>
      <c r="Z7" s="125"/>
      <c r="AA7" s="169" t="s">
        <v>31</v>
      </c>
      <c r="AB7" s="170"/>
      <c r="AC7" s="171"/>
      <c r="AD7" s="135"/>
      <c r="AE7" s="124"/>
      <c r="AF7" s="124"/>
      <c r="AG7" s="124"/>
      <c r="AH7" s="124"/>
      <c r="AI7" s="124"/>
      <c r="AJ7" s="124"/>
      <c r="AK7" s="124"/>
      <c r="AL7" s="124"/>
      <c r="AM7" s="124"/>
      <c r="AN7" s="124"/>
      <c r="AO7" s="124"/>
      <c r="AP7" s="136"/>
      <c r="AQ7" s="2"/>
    </row>
    <row r="8" spans="1:48" ht="30" customHeight="1" x14ac:dyDescent="0.15">
      <c r="A8" s="131" t="s">
        <v>45</v>
      </c>
      <c r="B8" s="132"/>
      <c r="C8" s="132"/>
      <c r="D8" s="132"/>
      <c r="E8" s="132"/>
      <c r="F8" s="132"/>
      <c r="G8" s="132"/>
      <c r="H8" s="132"/>
      <c r="I8" s="132"/>
      <c r="J8" s="132"/>
      <c r="K8" s="132"/>
      <c r="L8" s="132"/>
      <c r="M8" s="132"/>
      <c r="N8" s="132"/>
      <c r="O8" s="124"/>
      <c r="P8" s="124"/>
      <c r="Q8" s="124"/>
      <c r="R8" s="124"/>
      <c r="S8" s="124"/>
      <c r="T8" s="124"/>
      <c r="U8" s="124"/>
      <c r="V8" s="124"/>
      <c r="W8" s="124"/>
      <c r="X8" s="124"/>
      <c r="Y8" s="124"/>
      <c r="Z8" s="125"/>
      <c r="AA8" s="169" t="s">
        <v>31</v>
      </c>
      <c r="AB8" s="170"/>
      <c r="AC8" s="171"/>
      <c r="AD8" s="135"/>
      <c r="AE8" s="124"/>
      <c r="AF8" s="124"/>
      <c r="AG8" s="124"/>
      <c r="AH8" s="124"/>
      <c r="AI8" s="124"/>
      <c r="AJ8" s="124"/>
      <c r="AK8" s="124"/>
      <c r="AL8" s="124"/>
      <c r="AM8" s="124"/>
      <c r="AN8" s="124"/>
      <c r="AO8" s="124"/>
      <c r="AP8" s="136"/>
      <c r="AQ8" s="2"/>
    </row>
    <row r="9" spans="1:48" ht="30" customHeight="1" x14ac:dyDescent="0.15">
      <c r="A9" s="131" t="s">
        <v>46</v>
      </c>
      <c r="B9" s="132"/>
      <c r="C9" s="132"/>
      <c r="D9" s="132"/>
      <c r="E9" s="132"/>
      <c r="F9" s="132"/>
      <c r="G9" s="132"/>
      <c r="H9" s="132"/>
      <c r="I9" s="132"/>
      <c r="J9" s="132"/>
      <c r="K9" s="132"/>
      <c r="L9" s="132"/>
      <c r="M9" s="132"/>
      <c r="N9" s="132"/>
      <c r="O9" s="124"/>
      <c r="P9" s="124"/>
      <c r="Q9" s="124"/>
      <c r="R9" s="124"/>
      <c r="S9" s="124"/>
      <c r="T9" s="124"/>
      <c r="U9" s="124"/>
      <c r="V9" s="124"/>
      <c r="W9" s="124"/>
      <c r="X9" s="124"/>
      <c r="Y9" s="124"/>
      <c r="Z9" s="125"/>
      <c r="AA9" s="169" t="s">
        <v>31</v>
      </c>
      <c r="AB9" s="170"/>
      <c r="AC9" s="171"/>
      <c r="AD9" s="135"/>
      <c r="AE9" s="124"/>
      <c r="AF9" s="124"/>
      <c r="AG9" s="124"/>
      <c r="AH9" s="124"/>
      <c r="AI9" s="124"/>
      <c r="AJ9" s="124"/>
      <c r="AK9" s="124"/>
      <c r="AL9" s="124"/>
      <c r="AM9" s="124"/>
      <c r="AN9" s="124"/>
      <c r="AO9" s="124"/>
      <c r="AP9" s="136"/>
      <c r="AQ9" s="2"/>
    </row>
    <row r="10" spans="1:48" ht="30" customHeight="1" thickBot="1" x14ac:dyDescent="0.2">
      <c r="A10" s="167" t="s">
        <v>43</v>
      </c>
      <c r="B10" s="168"/>
      <c r="C10" s="168"/>
      <c r="D10" s="168"/>
      <c r="E10" s="168"/>
      <c r="F10" s="168"/>
      <c r="G10" s="168"/>
      <c r="H10" s="168"/>
      <c r="I10" s="168"/>
      <c r="J10" s="168"/>
      <c r="K10" s="168"/>
      <c r="L10" s="168"/>
      <c r="M10" s="168"/>
      <c r="N10" s="168"/>
      <c r="O10" s="126"/>
      <c r="P10" s="126"/>
      <c r="Q10" s="126"/>
      <c r="R10" s="126"/>
      <c r="S10" s="126"/>
      <c r="T10" s="126"/>
      <c r="U10" s="126"/>
      <c r="V10" s="126"/>
      <c r="W10" s="126"/>
      <c r="X10" s="126"/>
      <c r="Y10" s="126"/>
      <c r="Z10" s="127"/>
      <c r="AA10" s="128" t="s">
        <v>31</v>
      </c>
      <c r="AB10" s="129"/>
      <c r="AC10" s="130"/>
      <c r="AD10" s="142"/>
      <c r="AE10" s="126"/>
      <c r="AF10" s="126"/>
      <c r="AG10" s="126"/>
      <c r="AH10" s="126"/>
      <c r="AI10" s="126"/>
      <c r="AJ10" s="126"/>
      <c r="AK10" s="126"/>
      <c r="AL10" s="126"/>
      <c r="AM10" s="126"/>
      <c r="AN10" s="126"/>
      <c r="AO10" s="126"/>
      <c r="AP10" s="143"/>
      <c r="AQ10" s="2"/>
    </row>
    <row r="11" spans="1:48" ht="9" customHeight="1" thickBot="1" x14ac:dyDescent="0.2">
      <c r="A11" s="55"/>
      <c r="B11" s="55"/>
      <c r="C11" s="55"/>
      <c r="D11" s="55"/>
      <c r="E11" s="55"/>
      <c r="F11" s="55"/>
      <c r="G11" s="55"/>
      <c r="H11" s="55"/>
      <c r="I11" s="55"/>
      <c r="J11" s="55"/>
      <c r="K11" s="55"/>
      <c r="L11" s="55"/>
      <c r="M11" s="55"/>
      <c r="N11" s="55"/>
      <c r="O11" s="54"/>
      <c r="P11" s="54"/>
      <c r="Q11" s="54"/>
      <c r="R11" s="54"/>
      <c r="S11" s="54"/>
      <c r="T11" s="54"/>
      <c r="U11" s="54"/>
      <c r="V11" s="54"/>
      <c r="W11" s="54"/>
      <c r="X11" s="54"/>
      <c r="Y11" s="54"/>
      <c r="Z11" s="54"/>
      <c r="AA11" s="54"/>
      <c r="AB11" s="55"/>
      <c r="AC11" s="55"/>
      <c r="AD11" s="55"/>
      <c r="AE11" s="54"/>
      <c r="AF11" s="54"/>
      <c r="AG11" s="54"/>
      <c r="AH11" s="54"/>
      <c r="AI11" s="54"/>
      <c r="AJ11" s="54"/>
      <c r="AK11" s="54"/>
      <c r="AL11" s="54"/>
      <c r="AM11" s="54"/>
      <c r="AN11" s="54"/>
      <c r="AO11" s="54"/>
      <c r="AP11" s="54"/>
      <c r="AQ11" s="2"/>
    </row>
    <row r="12" spans="1:48" ht="30" customHeight="1" x14ac:dyDescent="0.15">
      <c r="A12" s="56"/>
      <c r="B12" s="56"/>
      <c r="C12" s="56"/>
      <c r="D12" s="56"/>
      <c r="E12" s="56"/>
      <c r="F12" s="56"/>
      <c r="G12" s="56"/>
      <c r="H12" s="56"/>
      <c r="I12" s="56"/>
      <c r="J12" s="56"/>
      <c r="K12" s="56"/>
      <c r="L12" s="56"/>
      <c r="M12" s="56"/>
      <c r="N12" s="56"/>
      <c r="O12" s="56"/>
      <c r="P12" s="155" t="s">
        <v>92</v>
      </c>
      <c r="Q12" s="156"/>
      <c r="R12" s="156"/>
      <c r="S12" s="156"/>
      <c r="T12" s="156"/>
      <c r="U12" s="156"/>
      <c r="V12" s="156"/>
      <c r="W12" s="156"/>
      <c r="X12" s="156"/>
      <c r="Y12" s="156"/>
      <c r="Z12" s="152" t="s">
        <v>160</v>
      </c>
      <c r="AA12" s="153"/>
      <c r="AB12" s="153"/>
      <c r="AC12" s="153"/>
      <c r="AD12" s="153"/>
      <c r="AE12" s="153"/>
      <c r="AF12" s="153"/>
      <c r="AG12" s="153"/>
      <c r="AH12" s="153"/>
      <c r="AI12" s="153"/>
      <c r="AJ12" s="153"/>
      <c r="AK12" s="153"/>
      <c r="AL12" s="153"/>
      <c r="AM12" s="153"/>
      <c r="AN12" s="153"/>
      <c r="AO12" s="153"/>
      <c r="AP12" s="154"/>
      <c r="AQ12" s="2"/>
    </row>
    <row r="13" spans="1:48" ht="30" customHeight="1" x14ac:dyDescent="0.15">
      <c r="A13" s="56"/>
      <c r="B13" s="56"/>
      <c r="C13" s="56"/>
      <c r="D13" s="56"/>
      <c r="E13" s="56"/>
      <c r="F13" s="56"/>
      <c r="G13" s="56"/>
      <c r="H13" s="56"/>
      <c r="I13" s="56"/>
      <c r="J13" s="56"/>
      <c r="K13" s="56"/>
      <c r="L13" s="56"/>
      <c r="M13" s="56"/>
      <c r="N13" s="56"/>
      <c r="O13" s="56"/>
      <c r="P13" s="149" t="s">
        <v>3</v>
      </c>
      <c r="Q13" s="150"/>
      <c r="R13" s="150"/>
      <c r="S13" s="150"/>
      <c r="T13" s="150"/>
      <c r="U13" s="151"/>
      <c r="V13" s="157">
        <f>O6</f>
        <v>0</v>
      </c>
      <c r="W13" s="157"/>
      <c r="X13" s="157"/>
      <c r="Y13" s="157"/>
      <c r="Z13" s="157"/>
      <c r="AA13" s="157"/>
      <c r="AB13" s="157"/>
      <c r="AC13" s="157"/>
      <c r="AD13" s="157"/>
      <c r="AE13" s="157"/>
      <c r="AF13" s="157"/>
      <c r="AG13" s="157"/>
      <c r="AH13" s="157"/>
      <c r="AI13" s="157"/>
      <c r="AJ13" s="157"/>
      <c r="AK13" s="157"/>
      <c r="AL13" s="157"/>
      <c r="AM13" s="157"/>
      <c r="AN13" s="157"/>
      <c r="AO13" s="157"/>
      <c r="AP13" s="158"/>
      <c r="AQ13" s="2"/>
    </row>
    <row r="14" spans="1:48" ht="30" customHeight="1" x14ac:dyDescent="0.15">
      <c r="A14" s="56"/>
      <c r="B14" s="56"/>
      <c r="C14" s="56"/>
      <c r="D14" s="56"/>
      <c r="E14" s="56"/>
      <c r="F14" s="56"/>
      <c r="G14" s="56"/>
      <c r="H14" s="56"/>
      <c r="I14" s="56"/>
      <c r="J14" s="56"/>
      <c r="K14" s="56"/>
      <c r="L14" s="56"/>
      <c r="M14" s="56"/>
      <c r="N14" s="56"/>
      <c r="O14" s="56"/>
      <c r="P14" s="149" t="s">
        <v>162</v>
      </c>
      <c r="Q14" s="150"/>
      <c r="R14" s="150"/>
      <c r="S14" s="150"/>
      <c r="T14" s="150"/>
      <c r="U14" s="151"/>
      <c r="V14" s="140"/>
      <c r="W14" s="140"/>
      <c r="X14" s="140"/>
      <c r="Y14" s="140"/>
      <c r="Z14" s="140"/>
      <c r="AA14" s="140"/>
      <c r="AB14" s="140"/>
      <c r="AC14" s="140"/>
      <c r="AD14" s="140"/>
      <c r="AE14" s="140"/>
      <c r="AF14" s="140"/>
      <c r="AG14" s="140"/>
      <c r="AH14" s="140"/>
      <c r="AI14" s="140"/>
      <c r="AJ14" s="140"/>
      <c r="AK14" s="140"/>
      <c r="AL14" s="140"/>
      <c r="AM14" s="140"/>
      <c r="AN14" s="140"/>
      <c r="AO14" s="140"/>
      <c r="AP14" s="141"/>
      <c r="AQ14" s="162" t="s">
        <v>164</v>
      </c>
      <c r="AR14" s="162"/>
      <c r="AS14" s="162"/>
      <c r="AT14" s="162"/>
      <c r="AU14" s="162"/>
      <c r="AV14" s="162"/>
    </row>
    <row r="15" spans="1:48" ht="30" customHeight="1" x14ac:dyDescent="0.15">
      <c r="A15" s="56"/>
      <c r="B15" s="56"/>
      <c r="C15" s="56"/>
      <c r="D15" s="56"/>
      <c r="E15" s="56"/>
      <c r="F15" s="56"/>
      <c r="G15" s="56"/>
      <c r="H15" s="56"/>
      <c r="I15" s="56"/>
      <c r="J15" s="56"/>
      <c r="K15" s="56"/>
      <c r="L15" s="56"/>
      <c r="M15" s="56"/>
      <c r="N15" s="56"/>
      <c r="O15" s="56"/>
      <c r="P15" s="137" t="s">
        <v>163</v>
      </c>
      <c r="Q15" s="138"/>
      <c r="R15" s="138"/>
      <c r="S15" s="138"/>
      <c r="T15" s="138"/>
      <c r="U15" s="139"/>
      <c r="V15" s="140"/>
      <c r="W15" s="140"/>
      <c r="X15" s="140"/>
      <c r="Y15" s="140"/>
      <c r="Z15" s="140"/>
      <c r="AA15" s="140"/>
      <c r="AB15" s="140"/>
      <c r="AC15" s="140"/>
      <c r="AD15" s="140"/>
      <c r="AE15" s="140"/>
      <c r="AF15" s="140"/>
      <c r="AG15" s="140"/>
      <c r="AH15" s="140"/>
      <c r="AI15" s="140"/>
      <c r="AJ15" s="140"/>
      <c r="AK15" s="140"/>
      <c r="AL15" s="140"/>
      <c r="AM15" s="140"/>
      <c r="AN15" s="140"/>
      <c r="AO15" s="140"/>
      <c r="AP15" s="141"/>
      <c r="AQ15" s="2"/>
    </row>
    <row r="16" spans="1:48" ht="30" customHeight="1" thickBot="1" x14ac:dyDescent="0.2">
      <c r="A16" s="56"/>
      <c r="B16" s="56"/>
      <c r="C16" s="56"/>
      <c r="D16" s="56"/>
      <c r="E16" s="56"/>
      <c r="F16" s="56"/>
      <c r="G16" s="56"/>
      <c r="H16" s="56"/>
      <c r="I16" s="56"/>
      <c r="J16" s="56"/>
      <c r="K16" s="56"/>
      <c r="L16" s="56"/>
      <c r="M16" s="56"/>
      <c r="N16" s="56"/>
      <c r="O16" s="56"/>
      <c r="P16" s="144" t="s">
        <v>161</v>
      </c>
      <c r="Q16" s="145"/>
      <c r="R16" s="145"/>
      <c r="S16" s="145"/>
      <c r="T16" s="145"/>
      <c r="U16" s="146"/>
      <c r="V16" s="147"/>
      <c r="W16" s="147"/>
      <c r="X16" s="147"/>
      <c r="Y16" s="147"/>
      <c r="Z16" s="147"/>
      <c r="AA16" s="147"/>
      <c r="AB16" s="147"/>
      <c r="AC16" s="147"/>
      <c r="AD16" s="147"/>
      <c r="AE16" s="147"/>
      <c r="AF16" s="147"/>
      <c r="AG16" s="147"/>
      <c r="AH16" s="147"/>
      <c r="AI16" s="147"/>
      <c r="AJ16" s="147"/>
      <c r="AK16" s="147"/>
      <c r="AL16" s="147"/>
      <c r="AM16" s="147"/>
      <c r="AN16" s="147"/>
      <c r="AO16" s="147"/>
      <c r="AP16" s="148"/>
      <c r="AQ16" s="2"/>
    </row>
    <row r="17" spans="1:42" ht="9" customHeight="1" x14ac:dyDescent="0.15"/>
    <row r="18" spans="1:42" ht="18" thickBot="1" x14ac:dyDescent="0.25">
      <c r="A18" s="57" t="s">
        <v>170</v>
      </c>
    </row>
    <row r="19" spans="1:42" x14ac:dyDescent="0.15">
      <c r="A19" s="120" t="s">
        <v>206</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2"/>
    </row>
    <row r="20" spans="1:42" x14ac:dyDescent="0.15">
      <c r="A20" s="117"/>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9"/>
    </row>
    <row r="21" spans="1:42" x14ac:dyDescent="0.15">
      <c r="A21" s="117"/>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9"/>
    </row>
    <row r="22" spans="1:42" x14ac:dyDescent="0.15">
      <c r="A22" s="117"/>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9"/>
    </row>
    <row r="23" spans="1:42" x14ac:dyDescent="0.15">
      <c r="A23" s="117"/>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9"/>
    </row>
    <row r="24" spans="1:42" x14ac:dyDescent="0.15">
      <c r="A24" s="117"/>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9"/>
    </row>
    <row r="25" spans="1:42" x14ac:dyDescent="0.15">
      <c r="A25" s="117"/>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9"/>
    </row>
    <row r="26" spans="1:42" x14ac:dyDescent="0.15">
      <c r="A26" s="117"/>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9"/>
    </row>
    <row r="27" spans="1:42" x14ac:dyDescent="0.15">
      <c r="A27" s="117"/>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9"/>
    </row>
    <row r="28" spans="1:42" x14ac:dyDescent="0.15">
      <c r="A28" s="117"/>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9"/>
    </row>
    <row r="29" spans="1:42" x14ac:dyDescent="0.15">
      <c r="A29" s="117"/>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9"/>
    </row>
    <row r="30" spans="1:42" x14ac:dyDescent="0.15">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9"/>
    </row>
    <row r="31" spans="1:42" x14ac:dyDescent="0.15">
      <c r="A31" s="117"/>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9"/>
    </row>
    <row r="32" spans="1:42" x14ac:dyDescent="0.15">
      <c r="A32" s="117"/>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9"/>
    </row>
    <row r="33" spans="1:44" x14ac:dyDescent="0.15">
      <c r="A33" s="117"/>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9"/>
    </row>
    <row r="34" spans="1:44" x14ac:dyDescent="0.15">
      <c r="A34" s="117"/>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9"/>
    </row>
    <row r="35" spans="1:44" x14ac:dyDescent="0.15">
      <c r="A35" s="117"/>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9"/>
    </row>
    <row r="36" spans="1:44" x14ac:dyDescent="0.15">
      <c r="A36" s="117" t="s">
        <v>207</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9"/>
    </row>
    <row r="37" spans="1:44" x14ac:dyDescent="0.15">
      <c r="A37" s="117"/>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9"/>
      <c r="AR37" s="100" t="b">
        <v>0</v>
      </c>
    </row>
    <row r="38" spans="1:44" x14ac:dyDescent="0.15">
      <c r="A38" s="117"/>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9"/>
    </row>
    <row r="39" spans="1:44" x14ac:dyDescent="0.15">
      <c r="A39" s="117"/>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9"/>
    </row>
    <row r="40" spans="1:44" x14ac:dyDescent="0.15">
      <c r="A40" s="117"/>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9"/>
    </row>
    <row r="41" spans="1:44" x14ac:dyDescent="0.15">
      <c r="A41" s="117"/>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9"/>
    </row>
    <row r="42" spans="1:44" x14ac:dyDescent="0.15">
      <c r="A42" s="117"/>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9"/>
    </row>
    <row r="43" spans="1:44" x14ac:dyDescent="0.15">
      <c r="A43" s="117"/>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9"/>
    </row>
    <row r="44" spans="1:44" x14ac:dyDescent="0.15">
      <c r="A44" s="117"/>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9"/>
    </row>
    <row r="45" spans="1:44" x14ac:dyDescent="0.15">
      <c r="A45" s="117"/>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9"/>
    </row>
    <row r="46" spans="1:44" x14ac:dyDescent="0.15">
      <c r="A46" s="117"/>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9"/>
    </row>
    <row r="47" spans="1:44" x14ac:dyDescent="0.15">
      <c r="A47" s="117"/>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9"/>
    </row>
    <row r="48" spans="1:44" x14ac:dyDescent="0.15">
      <c r="A48" s="117"/>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9"/>
    </row>
    <row r="49" spans="1:42" x14ac:dyDescent="0.15">
      <c r="A49" s="117"/>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9"/>
    </row>
    <row r="50" spans="1:42" x14ac:dyDescent="0.15">
      <c r="A50" s="117"/>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9"/>
    </row>
    <row r="51" spans="1:42" x14ac:dyDescent="0.15">
      <c r="A51" s="117" t="s">
        <v>208</v>
      </c>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9"/>
    </row>
    <row r="52" spans="1:42" x14ac:dyDescent="0.15">
      <c r="A52" s="117"/>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9"/>
    </row>
    <row r="53" spans="1:42" x14ac:dyDescent="0.15">
      <c r="A53" s="117"/>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9"/>
    </row>
    <row r="54" spans="1:42" x14ac:dyDescent="0.15">
      <c r="A54" s="117"/>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9"/>
    </row>
    <row r="55" spans="1:42" x14ac:dyDescent="0.15">
      <c r="A55" s="117"/>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9"/>
    </row>
    <row r="56" spans="1:42" x14ac:dyDescent="0.15">
      <c r="A56" s="117"/>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9"/>
    </row>
    <row r="57" spans="1:42" x14ac:dyDescent="0.15">
      <c r="A57" s="117"/>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9"/>
    </row>
    <row r="58" spans="1:42" x14ac:dyDescent="0.15">
      <c r="A58" s="117"/>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9"/>
    </row>
    <row r="59" spans="1:42" x14ac:dyDescent="0.15">
      <c r="A59" s="117"/>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9"/>
    </row>
    <row r="60" spans="1:42" x14ac:dyDescent="0.15">
      <c r="A60" s="117"/>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9"/>
    </row>
    <row r="61" spans="1:42" x14ac:dyDescent="0.15">
      <c r="A61" s="117"/>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9"/>
    </row>
    <row r="62" spans="1:42" x14ac:dyDescent="0.15">
      <c r="A62" s="117"/>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9"/>
    </row>
    <row r="63" spans="1:42" x14ac:dyDescent="0.15">
      <c r="A63" s="117"/>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9"/>
    </row>
    <row r="64" spans="1:42" x14ac:dyDescent="0.15">
      <c r="A64" s="117"/>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9"/>
    </row>
    <row r="65" spans="1:42" x14ac:dyDescent="0.15">
      <c r="A65" s="117"/>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9"/>
    </row>
    <row r="66" spans="1:42" x14ac:dyDescent="0.15">
      <c r="A66" s="117" t="s">
        <v>209</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9"/>
    </row>
    <row r="67" spans="1:42" x14ac:dyDescent="0.15">
      <c r="A67" s="117"/>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9"/>
    </row>
    <row r="68" spans="1:42" x14ac:dyDescent="0.15">
      <c r="A68" s="117"/>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9"/>
    </row>
    <row r="69" spans="1:42" x14ac:dyDescent="0.15">
      <c r="A69" s="117"/>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9"/>
    </row>
    <row r="70" spans="1:42" x14ac:dyDescent="0.15">
      <c r="A70" s="117"/>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9"/>
    </row>
    <row r="71" spans="1:42" x14ac:dyDescent="0.15">
      <c r="A71" s="117"/>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9"/>
    </row>
    <row r="72" spans="1:42" x14ac:dyDescent="0.15">
      <c r="A72" s="117"/>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9"/>
    </row>
    <row r="73" spans="1:42" x14ac:dyDescent="0.15">
      <c r="A73" s="117"/>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9"/>
    </row>
    <row r="74" spans="1:42" x14ac:dyDescent="0.15">
      <c r="A74" s="117"/>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9"/>
    </row>
    <row r="75" spans="1:42" x14ac:dyDescent="0.15">
      <c r="A75" s="117"/>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9"/>
    </row>
    <row r="76" spans="1:42" x14ac:dyDescent="0.15">
      <c r="A76" s="117"/>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9"/>
    </row>
    <row r="77" spans="1:42" x14ac:dyDescent="0.15">
      <c r="A77" s="117"/>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9"/>
    </row>
    <row r="78" spans="1:42" x14ac:dyDescent="0.15">
      <c r="A78" s="117"/>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9"/>
    </row>
    <row r="79" spans="1:42" x14ac:dyDescent="0.15">
      <c r="A79" s="117"/>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9"/>
    </row>
    <row r="80" spans="1:42" ht="14.25" thickBot="1" x14ac:dyDescent="0.2">
      <c r="A80" s="159"/>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1"/>
    </row>
  </sheetData>
  <sheetProtection password="CAAA" sheet="1" objects="1" scenarios="1"/>
  <mergeCells count="42">
    <mergeCell ref="A66:AP80"/>
    <mergeCell ref="AQ14:AV14"/>
    <mergeCell ref="A3:N3"/>
    <mergeCell ref="AQ3:AV3"/>
    <mergeCell ref="AQ5:AV5"/>
    <mergeCell ref="A10:N10"/>
    <mergeCell ref="A9:N9"/>
    <mergeCell ref="A8:N8"/>
    <mergeCell ref="A7:N7"/>
    <mergeCell ref="A6:N6"/>
    <mergeCell ref="AA9:AC9"/>
    <mergeCell ref="AA8:AC8"/>
    <mergeCell ref="AA7:AC7"/>
    <mergeCell ref="AD7:AP7"/>
    <mergeCell ref="O3:AP3"/>
    <mergeCell ref="O6:AP6"/>
    <mergeCell ref="AD10:AP10"/>
    <mergeCell ref="AD9:AP9"/>
    <mergeCell ref="P16:U16"/>
    <mergeCell ref="V16:AP16"/>
    <mergeCell ref="P14:U14"/>
    <mergeCell ref="V14:AP14"/>
    <mergeCell ref="Z12:AP12"/>
    <mergeCell ref="P12:Y12"/>
    <mergeCell ref="P13:U13"/>
    <mergeCell ref="V13:AP13"/>
    <mergeCell ref="A51:AP65"/>
    <mergeCell ref="A36:AP50"/>
    <mergeCell ref="A19:AP35"/>
    <mergeCell ref="A1:AP1"/>
    <mergeCell ref="O7:Z7"/>
    <mergeCell ref="O8:Z8"/>
    <mergeCell ref="O9:Z9"/>
    <mergeCell ref="O10:Z10"/>
    <mergeCell ref="AA10:AC10"/>
    <mergeCell ref="A5:N5"/>
    <mergeCell ref="A4:N4"/>
    <mergeCell ref="O5:AP5"/>
    <mergeCell ref="AD8:AP8"/>
    <mergeCell ref="O4:AP4"/>
    <mergeCell ref="P15:U15"/>
    <mergeCell ref="V15:AP15"/>
  </mergeCells>
  <phoneticPr fontId="2"/>
  <dataValidations count="5">
    <dataValidation type="date" allowBlank="1" showInputMessage="1" showErrorMessage="1" prompt="注）2024/04/01の形式で入力してください。" sqref="O11:O16 AE11 AE13:AE16" xr:uid="{00000000-0002-0000-0000-000000000000}">
      <formula1>45658</formula1>
      <formula2>45747</formula2>
    </dataValidation>
    <dataValidation type="date" allowBlank="1" showInputMessage="1" showErrorMessage="1" prompt="注）2025/04/01の形式で入力してください。" sqref="O7:Z7 AD7:AP7" xr:uid="{00000000-0002-0000-0000-000001000000}">
      <formula1>45748</formula1>
      <formula2>45838</formula2>
    </dataValidation>
    <dataValidation type="date" allowBlank="1" showInputMessage="1" showErrorMessage="1" prompt="注）2025/04/01の形式で入力してください。" sqref="O8:Z8 AD8:AP8" xr:uid="{00000000-0002-0000-0000-000002000000}">
      <formula1>45839</formula1>
      <formula2>45930</formula2>
    </dataValidation>
    <dataValidation type="date" allowBlank="1" showInputMessage="1" showErrorMessage="1" prompt="注）2025/04/01の形式で入力してください。" sqref="O9:Z9 AD9:AP9" xr:uid="{00000000-0002-0000-0000-000003000000}">
      <formula1>45931</formula1>
      <formula2>46022</formula2>
    </dataValidation>
    <dataValidation type="date" allowBlank="1" showInputMessage="1" showErrorMessage="1" prompt="注）2025/04/01の形式で入力してください。" sqref="O10:Z10 AD10:AP10" xr:uid="{00000000-0002-0000-0000-000004000000}">
      <formula1>46023</formula1>
      <formula2>46112</formula2>
    </dataValidation>
  </dataValidations>
  <pageMargins left="0.7" right="0.7" top="0.75" bottom="0.75" header="0.3" footer="0.3"/>
  <pageSetup paperSize="9" scale="7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AE70"/>
  <sheetViews>
    <sheetView tabSelected="1" view="pageBreakPreview" zoomScale="70" zoomScaleNormal="80" zoomScaleSheetLayoutView="70" workbookViewId="0">
      <selection activeCell="V10" sqref="V10"/>
    </sheetView>
  </sheetViews>
  <sheetFormatPr defaultRowHeight="13.5" x14ac:dyDescent="0.15"/>
  <cols>
    <col min="1" max="1" width="6.125" style="16" customWidth="1"/>
    <col min="2" max="2" width="22.5" style="13" bestFit="1" customWidth="1"/>
    <col min="3" max="3" width="21" style="13" customWidth="1"/>
    <col min="4" max="4" width="3.125" style="10" customWidth="1"/>
    <col min="5" max="5" width="10.625" style="10" customWidth="1"/>
    <col min="6" max="6" width="20.25" style="10" customWidth="1"/>
    <col min="7" max="7" width="18.875" style="10" customWidth="1"/>
    <col min="8" max="8" width="11" style="15" customWidth="1"/>
    <col min="9" max="9" width="11.375" style="15" customWidth="1"/>
    <col min="10" max="10" width="11.5" style="15" customWidth="1"/>
    <col min="11" max="11" width="16.125" style="15" bestFit="1" customWidth="1"/>
    <col min="12" max="12" width="39.25" style="15" customWidth="1"/>
    <col min="13" max="13" width="36.5" style="13" customWidth="1"/>
    <col min="14" max="15" width="11.875" style="10" customWidth="1"/>
    <col min="16" max="16" width="11.875" style="14" customWidth="1"/>
    <col min="17" max="17" width="21.625" style="14" customWidth="1"/>
    <col min="18" max="18" width="12.875" style="15" customWidth="1"/>
    <col min="19" max="21" width="9" style="15"/>
    <col min="22" max="22" width="4" style="15" bestFit="1" customWidth="1"/>
    <col min="23" max="23" width="7.25" style="15" bestFit="1" customWidth="1"/>
    <col min="24" max="26" width="12.5" style="15" bestFit="1" customWidth="1"/>
    <col min="27" max="16384" width="9" style="15"/>
  </cols>
  <sheetData>
    <row r="1" spans="1:31" ht="18.75" x14ac:dyDescent="0.15">
      <c r="A1" s="181" t="s">
        <v>58</v>
      </c>
      <c r="B1" s="181"/>
      <c r="C1" s="15"/>
      <c r="F1" s="29"/>
      <c r="H1" s="183" t="s">
        <v>172</v>
      </c>
      <c r="I1" s="183"/>
      <c r="J1" s="183"/>
      <c r="K1" s="183"/>
      <c r="L1" s="12"/>
    </row>
    <row r="2" spans="1:31" x14ac:dyDescent="0.15">
      <c r="B2" s="15"/>
      <c r="C2" s="15"/>
    </row>
    <row r="3" spans="1:31" ht="24" customHeight="1" x14ac:dyDescent="0.15">
      <c r="B3" s="11" t="s">
        <v>22</v>
      </c>
      <c r="C3" s="183">
        <f>作成フォーム!O4</f>
        <v>0</v>
      </c>
      <c r="D3" s="183"/>
      <c r="E3" s="183"/>
      <c r="F3" s="183"/>
      <c r="G3" s="108" t="s">
        <v>24</v>
      </c>
      <c r="H3" s="109"/>
      <c r="I3" s="109"/>
      <c r="J3" s="109"/>
      <c r="K3" s="17"/>
      <c r="L3" s="10"/>
      <c r="M3" s="10"/>
      <c r="N3" s="14"/>
    </row>
    <row r="4" spans="1:31" ht="24" customHeight="1" x14ac:dyDescent="0.15">
      <c r="B4" s="11" t="s">
        <v>23</v>
      </c>
      <c r="C4" s="183">
        <f>作成フォーム!O6</f>
        <v>0</v>
      </c>
      <c r="D4" s="183"/>
      <c r="E4" s="183"/>
      <c r="F4" s="183"/>
      <c r="G4" s="108" t="s">
        <v>24</v>
      </c>
      <c r="H4" s="109"/>
      <c r="I4" s="109"/>
      <c r="J4" s="109"/>
      <c r="K4" s="18"/>
      <c r="L4" s="10"/>
      <c r="M4" s="10"/>
      <c r="N4" s="14"/>
      <c r="O4" s="216" t="s">
        <v>17</v>
      </c>
      <c r="P4" s="217"/>
      <c r="Q4" s="105">
        <f>Q69</f>
        <v>0</v>
      </c>
    </row>
    <row r="5" spans="1:31" ht="21" x14ac:dyDescent="0.15">
      <c r="S5" s="15" t="s">
        <v>106</v>
      </c>
      <c r="T5" s="15" t="s">
        <v>107</v>
      </c>
      <c r="V5" s="67" t="s">
        <v>103</v>
      </c>
      <c r="W5" s="52"/>
      <c r="X5" s="53"/>
      <c r="AB5" s="15" t="s">
        <v>142</v>
      </c>
    </row>
    <row r="6" spans="1:31" ht="25.5" customHeight="1" x14ac:dyDescent="0.15">
      <c r="A6" s="190" t="s">
        <v>4</v>
      </c>
      <c r="B6" s="193" t="s">
        <v>5</v>
      </c>
      <c r="C6" s="213" t="s">
        <v>166</v>
      </c>
      <c r="D6" s="196" t="s">
        <v>6</v>
      </c>
      <c r="E6" s="197"/>
      <c r="F6" s="202" t="s">
        <v>7</v>
      </c>
      <c r="G6" s="203"/>
      <c r="H6" s="204"/>
      <c r="I6" s="210" t="s">
        <v>8</v>
      </c>
      <c r="J6" s="210"/>
      <c r="K6" s="193" t="s">
        <v>169</v>
      </c>
      <c r="L6" s="193" t="s">
        <v>9</v>
      </c>
      <c r="M6" s="196" t="s">
        <v>39</v>
      </c>
      <c r="N6" s="218"/>
      <c r="O6" s="218"/>
      <c r="P6" s="218"/>
      <c r="Q6" s="197"/>
      <c r="S6" s="6" t="s">
        <v>202</v>
      </c>
      <c r="T6" s="15">
        <f>B9</f>
        <v>0</v>
      </c>
      <c r="V6" s="63">
        <f>'日割計算書（第２四半期）'!A4</f>
        <v>0</v>
      </c>
      <c r="W6" s="64" t="str">
        <f>IF(V6&gt;0,'日割計算書（第２四半期）'!D4,"")</f>
        <v/>
      </c>
      <c r="X6" s="65" t="str">
        <f>IF('日割計算書（第２四半期）'!Q5&gt;'日割計算書（第２四半期）'!Z5,'日割計算書（第２四半期）'!Z5,'日割計算書（第２四半期）'!Q5)</f>
        <v/>
      </c>
      <c r="Y6" s="66">
        <f>IF($V6&gt;0,'日割計算書（第２四半期）'!H4,0)</f>
        <v>0</v>
      </c>
      <c r="Z6" s="66">
        <f>IF($V6&gt;0,'日割計算書（第２四半期）'!I4,0)</f>
        <v>0</v>
      </c>
      <c r="AB6" s="83">
        <v>1</v>
      </c>
      <c r="AC6" s="84">
        <f>N10</f>
        <v>0</v>
      </c>
      <c r="AD6" s="84">
        <f t="shared" ref="AD6:AE6" si="0">O10</f>
        <v>0</v>
      </c>
      <c r="AE6" s="84">
        <f t="shared" si="0"/>
        <v>0</v>
      </c>
    </row>
    <row r="7" spans="1:31" ht="33" customHeight="1" x14ac:dyDescent="0.15">
      <c r="A7" s="191"/>
      <c r="B7" s="194"/>
      <c r="C7" s="214"/>
      <c r="D7" s="198"/>
      <c r="E7" s="199"/>
      <c r="F7" s="205"/>
      <c r="G7" s="181"/>
      <c r="H7" s="206"/>
      <c r="I7" s="193" t="s">
        <v>10</v>
      </c>
      <c r="J7" s="213" t="s">
        <v>11</v>
      </c>
      <c r="K7" s="194"/>
      <c r="L7" s="194"/>
      <c r="M7" s="193" t="s">
        <v>12</v>
      </c>
      <c r="N7" s="211">
        <v>7</v>
      </c>
      <c r="O7" s="211">
        <v>8</v>
      </c>
      <c r="P7" s="211">
        <v>9</v>
      </c>
      <c r="Q7" s="193" t="s">
        <v>13</v>
      </c>
      <c r="S7" s="6" t="s">
        <v>59</v>
      </c>
      <c r="T7" s="15">
        <f>B12</f>
        <v>0</v>
      </c>
      <c r="V7" s="63">
        <f>'日割計算書（第２四半期）'!A6</f>
        <v>0</v>
      </c>
      <c r="W7" s="64" t="str">
        <f>IF(V7&gt;0,'日割計算書（第２四半期）'!D6,"")</f>
        <v/>
      </c>
      <c r="X7" s="65" t="str">
        <f>IF('日割計算書（第２四半期）'!Q7&gt;'日割計算書（第２四半期）'!Z7,'日割計算書（第２四半期）'!Z7,'日割計算書（第２四半期）'!Q7)</f>
        <v/>
      </c>
      <c r="Y7" s="66">
        <f>IF($V7&gt;0,'日割計算書（第２四半期）'!H6,0)</f>
        <v>0</v>
      </c>
      <c r="Z7" s="66">
        <f>IF($V7&gt;0,'日割計算書（第２四半期）'!I6,0)</f>
        <v>0</v>
      </c>
      <c r="AB7" s="83">
        <v>2</v>
      </c>
      <c r="AC7" s="84">
        <f>N13</f>
        <v>0</v>
      </c>
      <c r="AD7" s="84">
        <f t="shared" ref="AD7:AE7" si="1">O13</f>
        <v>0</v>
      </c>
      <c r="AE7" s="84">
        <f t="shared" si="1"/>
        <v>0</v>
      </c>
    </row>
    <row r="8" spans="1:31" ht="81.75" customHeight="1" x14ac:dyDescent="0.15">
      <c r="A8" s="192"/>
      <c r="B8" s="195"/>
      <c r="C8" s="215"/>
      <c r="D8" s="200"/>
      <c r="E8" s="201"/>
      <c r="F8" s="207"/>
      <c r="G8" s="208"/>
      <c r="H8" s="209"/>
      <c r="I8" s="195"/>
      <c r="J8" s="215"/>
      <c r="K8" s="194"/>
      <c r="L8" s="195"/>
      <c r="M8" s="195"/>
      <c r="N8" s="212"/>
      <c r="O8" s="212"/>
      <c r="P8" s="212"/>
      <c r="Q8" s="195"/>
      <c r="S8" s="6" t="s">
        <v>18</v>
      </c>
      <c r="T8" s="15">
        <f>B15</f>
        <v>0</v>
      </c>
      <c r="V8" s="63">
        <f>'日割計算書（第２四半期）'!A8</f>
        <v>0</v>
      </c>
      <c r="W8" s="64" t="str">
        <f>IF(V8&gt;0,'日割計算書（第２四半期）'!D8,"")</f>
        <v/>
      </c>
      <c r="X8" s="65" t="str">
        <f>IF('日割計算書（第２四半期）'!Q9&gt;'日割計算書（第２四半期）'!Z9,'日割計算書（第２四半期）'!Z9,'日割計算書（第２四半期）'!Q9)</f>
        <v/>
      </c>
      <c r="Y8" s="66">
        <f>IF($V8&gt;0,'日割計算書（第２四半期）'!H8,0)</f>
        <v>0</v>
      </c>
      <c r="Z8" s="66">
        <f>IF($V8&gt;0,'日割計算書（第２四半期）'!I8,0)</f>
        <v>0</v>
      </c>
      <c r="AB8" s="83">
        <v>3</v>
      </c>
      <c r="AC8" s="84">
        <f>N16</f>
        <v>0</v>
      </c>
      <c r="AD8" s="84">
        <f t="shared" ref="AD8:AE8" si="2">O16</f>
        <v>0</v>
      </c>
      <c r="AE8" s="84">
        <f t="shared" si="2"/>
        <v>0</v>
      </c>
    </row>
    <row r="9" spans="1:31" ht="30" customHeight="1" x14ac:dyDescent="0.15">
      <c r="A9" s="190">
        <v>1</v>
      </c>
      <c r="B9" s="229"/>
      <c r="C9" s="223"/>
      <c r="D9" s="232"/>
      <c r="E9" s="233"/>
      <c r="F9" s="238"/>
      <c r="G9" s="239"/>
      <c r="H9" s="240"/>
      <c r="I9" s="219"/>
      <c r="J9" s="219"/>
      <c r="K9" s="222"/>
      <c r="L9" s="223"/>
      <c r="M9" s="19" t="s">
        <v>14</v>
      </c>
      <c r="N9" s="22">
        <f>IF(AND($I9&lt;=DATEVALUE("2025/7/31"),$J9&lt;=DATEVALUE("2026/3/31"),$J9&gt;=DATEVALUE("2025/4/1")),IF(OR(IFERROR(VLOOKUP($A9,$V$6:$Y$25,4,FALSE),"")="",IFERROR(VLOOKUP($A9,$V$6:$Y$25,2,FALSE),"")&lt;&gt;N$7),VLOOKUP($F9,借上宿舎台帳!$B$6:$F$25,5,FALSE),VLOOKUP($A9,$V$6:$Y$25,4,FALSE)),0)</f>
        <v>0</v>
      </c>
      <c r="O9" s="22">
        <f>IF(AND($I9&lt;=DATEVALUE("2025/8/31"),$J9&lt;=DATEVALUE("2026/3/31"),$J9&gt;=DATEVALUE("2025/8/1")),IF(OR(IFERROR(VLOOKUP($A9,$V$6:$Y$25,4,FALSE),"")="",IFERROR(VLOOKUP($A9,$V$6:$Y$25,2,FALSE),"")&lt;&gt;O$7),VLOOKUP($F9,借上宿舎台帳!$B$6:$F$25,5,FALSE),VLOOKUP($A9,$V$6:$Y$25,4,FALSE)),0)</f>
        <v>0</v>
      </c>
      <c r="P9" s="22">
        <f>IF(AND($J9&gt;=DATEVALUE("2025/9/1"),$J9&lt;=DATEVALUE("2026/3/31")),IF(OR(IFERROR(VLOOKUP($A9,$V$6:$Y$25,4,FALSE),"")="",IFERROR(VLOOKUP($A9,$V$6:$Y$25,2,FALSE),"")&lt;&gt;P$7),VLOOKUP($F9,借上宿舎台帳!$B$6:$F$25,5,FALSE),VLOOKUP($A9,$V$6:$Y$25,4,FALSE)),0)</f>
        <v>0</v>
      </c>
      <c r="Q9" s="226">
        <f>IF(B9&gt;0,SUM(N11:P11),0)</f>
        <v>0</v>
      </c>
      <c r="R9" s="30" t="b">
        <v>0</v>
      </c>
      <c r="S9" s="6" t="s">
        <v>19</v>
      </c>
      <c r="T9" s="15">
        <f>B18</f>
        <v>0</v>
      </c>
      <c r="V9" s="63">
        <f>'日割計算書（第２四半期）'!A10</f>
        <v>0</v>
      </c>
      <c r="W9" s="64" t="str">
        <f>IF(V9&gt;0,'日割計算書（第２四半期）'!D10,"")</f>
        <v/>
      </c>
      <c r="X9" s="65" t="str">
        <f>IF('日割計算書（第２四半期）'!Q11&gt;'日割計算書（第２四半期）'!Z11,'日割計算書（第２四半期）'!Z11,'日割計算書（第２四半期）'!Q11)</f>
        <v/>
      </c>
      <c r="Y9" s="66">
        <f>IF($V9&gt;0,'日割計算書（第２四半期）'!H10,0)</f>
        <v>0</v>
      </c>
      <c r="Z9" s="66">
        <f>IF($V9&gt;0,'日割計算書（第２四半期）'!I10,0)</f>
        <v>0</v>
      </c>
      <c r="AB9" s="83">
        <v>4</v>
      </c>
      <c r="AC9" s="84">
        <f>N19</f>
        <v>0</v>
      </c>
      <c r="AD9" s="84">
        <f t="shared" ref="AD9:AE9" si="3">O19</f>
        <v>0</v>
      </c>
      <c r="AE9" s="84">
        <f t="shared" si="3"/>
        <v>0</v>
      </c>
    </row>
    <row r="10" spans="1:31" ht="30" customHeight="1" x14ac:dyDescent="0.15">
      <c r="A10" s="191"/>
      <c r="B10" s="230"/>
      <c r="C10" s="224"/>
      <c r="D10" s="234"/>
      <c r="E10" s="235"/>
      <c r="F10" s="241"/>
      <c r="G10" s="242"/>
      <c r="H10" s="243"/>
      <c r="I10" s="220"/>
      <c r="J10" s="220"/>
      <c r="K10" s="222"/>
      <c r="L10" s="224"/>
      <c r="M10" s="19" t="s">
        <v>15</v>
      </c>
      <c r="N10" s="22">
        <f>IF(AND($I9&lt;=DATEVALUE("2025/7/31"),$J9&lt;=DATEVALUE("2026/3/31"),$J9&gt;=DATEVALUE("2025/4/1")),IF(OR(IFERROR(VLOOKUP($A9,$V$6:$Z$25,5,FALSE),"")="",IFERROR(VLOOKUP($A9,$V$6:$Z$25,2,FALSE),"")&lt;&gt;N$7),VLOOKUP($F9,借上宿舎台帳!$B$6:$G$25,6,FALSE),VLOOKUP($A9,$V$6:$Z$25,5,FALSE)),0)</f>
        <v>0</v>
      </c>
      <c r="O10" s="22">
        <f>IF(AND($I9&lt;=DATEVALUE("2025/8/31"),$J9&lt;=DATEVALUE("2026/3/31"),$J9&gt;=DATEVALUE("2025/8/1")),IF(OR(IFERROR(VLOOKUP($A9,$V$6:$Z$25,5,FALSE),"")="",IFERROR(VLOOKUP($A9,$V$6:$Z$25,2,FALSE),"")&lt;&gt;O$7),VLOOKUP($F9,借上宿舎台帳!$B$6:$G$25,6,FALSE),VLOOKUP($A9,$V$6:$Z$25,5,FALSE)),0)</f>
        <v>0</v>
      </c>
      <c r="P10" s="22">
        <f>IF(AND($J9&gt;=DATEVALUE("2025/9/1"),$J9&lt;=DATEVALUE("2026/3/31")),IF(OR(IFERROR(VLOOKUP($A9,$V$6:$Z$25,5,FALSE),"")="",IFERROR(VLOOKUP($A9,$V$6:$Z$25,2,FALSE),"")&lt;&gt;P$7),VLOOKUP($F9,借上宿舎台帳!$B$6:$G$25,6,FALSE),VLOOKUP($A9,$V$6:$Z$25,5,FALSE)),0)</f>
        <v>0</v>
      </c>
      <c r="Q10" s="227"/>
      <c r="S10" s="6" t="s">
        <v>20</v>
      </c>
      <c r="T10" s="15">
        <f>B21</f>
        <v>0</v>
      </c>
      <c r="V10" s="63">
        <f>'日割計算書（第２四半期）'!A12</f>
        <v>0</v>
      </c>
      <c r="W10" s="64" t="str">
        <f>IF(V10&gt;0,'日割計算書（第２四半期）'!D12,"")</f>
        <v/>
      </c>
      <c r="X10" s="65" t="str">
        <f>IF('日割計算書（第２四半期）'!Q13&gt;'日割計算書（第２四半期）'!Z13,'日割計算書（第２四半期）'!Z13,'日割計算書（第２四半期）'!Q13)</f>
        <v/>
      </c>
      <c r="Y10" s="66">
        <f>IF($V10&gt;0,'日割計算書（第２四半期）'!H12,0)</f>
        <v>0</v>
      </c>
      <c r="Z10" s="66">
        <f>IF($V10&gt;0,'日割計算書（第２四半期）'!I12,0)</f>
        <v>0</v>
      </c>
      <c r="AB10" s="83">
        <v>5</v>
      </c>
      <c r="AC10" s="84">
        <f>N22</f>
        <v>0</v>
      </c>
      <c r="AD10" s="84">
        <f t="shared" ref="AD10:AE10" si="4">O22</f>
        <v>0</v>
      </c>
      <c r="AE10" s="84">
        <f t="shared" si="4"/>
        <v>0</v>
      </c>
    </row>
    <row r="11" spans="1:31" ht="30" customHeight="1" x14ac:dyDescent="0.15">
      <c r="A11" s="192"/>
      <c r="B11" s="231"/>
      <c r="C11" s="225"/>
      <c r="D11" s="236"/>
      <c r="E11" s="237"/>
      <c r="F11" s="244"/>
      <c r="G11" s="245"/>
      <c r="H11" s="246"/>
      <c r="I11" s="221"/>
      <c r="J11" s="221"/>
      <c r="K11" s="222"/>
      <c r="L11" s="225"/>
      <c r="M11" s="19" t="s">
        <v>16</v>
      </c>
      <c r="N11" s="22">
        <f>IF(OR(IFERROR(VLOOKUP($A9,$V$6:$X$25,3,FALSE),"")="",IFERROR(VLOOKUP($A9,$V$6:$X$25,2,FALSE),"")&lt;&gt;N$7),ROUNDDOWN(IF((N9-N10)&gt;=82000,82000,N9-N10)*3/4,-2),VLOOKUP($A9,$V$6:$X$25,3,FALSE))</f>
        <v>0</v>
      </c>
      <c r="O11" s="22">
        <f>IF(OR(IFERROR(VLOOKUP($A9,$V$6:$X$25,3,FALSE),"")="",IFERROR(VLOOKUP($A9,$V$6:$X$25,2,FALSE),"")&lt;&gt;O$7),ROUNDDOWN(IF((O9-O10)&gt;=82000,82000,O9-O10)*3/4,-2),VLOOKUP($A9,$V$6:$X$25,3,FALSE))</f>
        <v>0</v>
      </c>
      <c r="P11" s="22">
        <f>IF(OR(IFERROR(VLOOKUP($A9,$V$6:$X$25,3,FALSE),"")="",IFERROR(VLOOKUP($A9,$V$6:$X$25,2,FALSE),"")&lt;&gt;P$7),ROUNDDOWN(IF((P9-P10)&gt;=82000,82000,P9-P10)*3/4,-2),VLOOKUP($A9,$V$6:$X$25,3,FALSE))</f>
        <v>0</v>
      </c>
      <c r="Q11" s="228"/>
      <c r="S11" s="6" t="s">
        <v>21</v>
      </c>
      <c r="T11" s="15">
        <f>B24</f>
        <v>0</v>
      </c>
      <c r="V11" s="63">
        <f>'日割計算書（第２四半期）'!A14</f>
        <v>0</v>
      </c>
      <c r="W11" s="64" t="str">
        <f>IF(V11&gt;0,'日割計算書（第２四半期）'!D14,"")</f>
        <v/>
      </c>
      <c r="X11" s="65" t="str">
        <f>IF('日割計算書（第２四半期）'!Q15&gt;'日割計算書（第２四半期）'!Z15,'日割計算書（第２四半期）'!Z15,'日割計算書（第２四半期）'!Q15)</f>
        <v/>
      </c>
      <c r="Y11" s="66">
        <f>IF($V11&gt;0,'日割計算書（第２四半期）'!H14,0)</f>
        <v>0</v>
      </c>
      <c r="Z11" s="66">
        <f>IF($V11&gt;0,'日割計算書（第２四半期）'!I14,0)</f>
        <v>0</v>
      </c>
      <c r="AB11" s="83">
        <v>6</v>
      </c>
      <c r="AC11" s="84">
        <f>N25</f>
        <v>0</v>
      </c>
      <c r="AD11" s="84">
        <f t="shared" ref="AD11:AE11" si="5">O25</f>
        <v>0</v>
      </c>
      <c r="AE11" s="84">
        <f t="shared" si="5"/>
        <v>0</v>
      </c>
    </row>
    <row r="12" spans="1:31" ht="30" customHeight="1" x14ac:dyDescent="0.15">
      <c r="A12" s="190">
        <v>2</v>
      </c>
      <c r="B12" s="229"/>
      <c r="C12" s="223"/>
      <c r="D12" s="232"/>
      <c r="E12" s="233"/>
      <c r="F12" s="238"/>
      <c r="G12" s="239"/>
      <c r="H12" s="240"/>
      <c r="I12" s="219"/>
      <c r="J12" s="219"/>
      <c r="K12" s="222"/>
      <c r="L12" s="223"/>
      <c r="M12" s="19" t="s">
        <v>14</v>
      </c>
      <c r="N12" s="22">
        <f>IF(AND($I12&lt;=DATEVALUE("2025/7/31"),$J12&lt;=DATEVALUE("2026/3/31"),$J12&gt;=DATEVALUE("2025/4/1")),IF(OR(IFERROR(VLOOKUP($A12,$V$6:$Y$25,4,FALSE),"")="",IFERROR(VLOOKUP($A12,$V$6:$Y$25,2,FALSE),"")&lt;&gt;N$7),VLOOKUP($F12,借上宿舎台帳!$B$6:$F$25,5,FALSE),VLOOKUP($A12,$V$6:$Y$25,4,FALSE)),0)</f>
        <v>0</v>
      </c>
      <c r="O12" s="22">
        <f>IF(AND($I12&lt;=DATEVALUE("2025/8/31"),$J12&lt;=DATEVALUE("2026/3/31"),$J12&gt;=DATEVALUE("2025/8/1")),IF(OR(IFERROR(VLOOKUP($A12,$V$6:$Y$25,4,FALSE),"")="",IFERROR(VLOOKUP($A12,$V$6:$Y$25,2,FALSE),"")&lt;&gt;O$7),VLOOKUP($F12,借上宿舎台帳!$B$6:$F$25,5,FALSE),VLOOKUP($A12,$V$6:$Y$25,4,FALSE)),0)</f>
        <v>0</v>
      </c>
      <c r="P12" s="22">
        <f>IF(AND($J12&gt;=DATEVALUE("2025/9/1"),$J12&lt;=DATEVALUE("2026/3/31")),IF(OR(IFERROR(VLOOKUP($A12,$V$6:$Y$25,4,FALSE),"")="",IFERROR(VLOOKUP($A12,$V$6:$Y$25,2,FALSE),"")&lt;&gt;P$7),VLOOKUP($F12,借上宿舎台帳!$B$6:$F$25,5,FALSE),VLOOKUP($A12,$V$6:$Y$25,4,FALSE)),0)</f>
        <v>0</v>
      </c>
      <c r="Q12" s="226">
        <f t="shared" ref="Q12" si="6">IF(B12&gt;0,SUM(N14:P14),0)</f>
        <v>0</v>
      </c>
      <c r="S12" s="6" t="s">
        <v>60</v>
      </c>
      <c r="T12" s="15">
        <f>B27</f>
        <v>0</v>
      </c>
      <c r="V12" s="63">
        <f>'日割計算書（第２四半期）'!A16</f>
        <v>0</v>
      </c>
      <c r="W12" s="64" t="str">
        <f>IF(V12&gt;0,'日割計算書（第２四半期）'!D16,"")</f>
        <v/>
      </c>
      <c r="X12" s="65" t="str">
        <f>IF('日割計算書（第２四半期）'!Q17&gt;'日割計算書（第２四半期）'!Z17,'日割計算書（第２四半期）'!Z17,'日割計算書（第２四半期）'!Q17)</f>
        <v/>
      </c>
      <c r="Y12" s="66">
        <f>IF($V12&gt;0,'日割計算書（第２四半期）'!H16,0)</f>
        <v>0</v>
      </c>
      <c r="Z12" s="66">
        <f>IF($V12&gt;0,'日割計算書（第２四半期）'!I16,0)</f>
        <v>0</v>
      </c>
      <c r="AB12" s="83">
        <v>7</v>
      </c>
      <c r="AC12" s="84">
        <f>N28</f>
        <v>0</v>
      </c>
      <c r="AD12" s="84">
        <f t="shared" ref="AD12:AE12" si="7">O28</f>
        <v>0</v>
      </c>
      <c r="AE12" s="84">
        <f t="shared" si="7"/>
        <v>0</v>
      </c>
    </row>
    <row r="13" spans="1:31" ht="30" customHeight="1" x14ac:dyDescent="0.15">
      <c r="A13" s="191"/>
      <c r="B13" s="230"/>
      <c r="C13" s="224"/>
      <c r="D13" s="234"/>
      <c r="E13" s="235"/>
      <c r="F13" s="241"/>
      <c r="G13" s="242"/>
      <c r="H13" s="243"/>
      <c r="I13" s="220"/>
      <c r="J13" s="220"/>
      <c r="K13" s="222"/>
      <c r="L13" s="224"/>
      <c r="M13" s="19" t="s">
        <v>15</v>
      </c>
      <c r="N13" s="22">
        <f>IF(AND($I12&lt;=DATEVALUE("2025/7/31"),$J12&lt;=DATEVALUE("2026/3/31"),$J12&gt;=DATEVALUE("2025/4/1")),IF(OR(IFERROR(VLOOKUP($A12,$V$6:$Z$25,5,FALSE),"")="",IFERROR(VLOOKUP($A12,$V$6:$Z$25,2,FALSE),"")&lt;&gt;N$7),VLOOKUP($F12,借上宿舎台帳!$B$6:$G$25,6,FALSE),VLOOKUP($A12,$V$6:$Z$25,5,FALSE)),0)</f>
        <v>0</v>
      </c>
      <c r="O13" s="22">
        <f>IF(AND($I12&lt;=DATEVALUE("2025/8/31"),$J12&lt;=DATEVALUE("2026/3/31"),$J12&gt;=DATEVALUE("2025/8/1")),IF(OR(IFERROR(VLOOKUP($A12,$V$6:$Z$25,5,FALSE),"")="",IFERROR(VLOOKUP($A12,$V$6:$Z$25,2,FALSE),"")&lt;&gt;O$7),VLOOKUP($F12,借上宿舎台帳!$B$6:$G$25,6,FALSE),VLOOKUP($A12,$V$6:$Z$25,5,FALSE)),0)</f>
        <v>0</v>
      </c>
      <c r="P13" s="22">
        <f>IF(AND($J12&gt;=DATEVALUE("2025/9/1"),$J12&lt;=DATEVALUE("2026/3/31")),IF(OR(IFERROR(VLOOKUP($A12,$V$6:$Z$25,5,FALSE),"")="",IFERROR(VLOOKUP($A12,$V$6:$Z$25,2,FALSE),"")&lt;&gt;P$7),VLOOKUP($F12,借上宿舎台帳!$B$6:$G$25,6,FALSE),VLOOKUP($A12,$V$6:$Z$25,5,FALSE)),0)</f>
        <v>0</v>
      </c>
      <c r="Q13" s="227"/>
      <c r="S13" s="6" t="s">
        <v>61</v>
      </c>
      <c r="T13" s="15">
        <f>B30</f>
        <v>0</v>
      </c>
      <c r="V13" s="63">
        <f>'日割計算書（第２四半期）'!A18</f>
        <v>0</v>
      </c>
      <c r="W13" s="64" t="str">
        <f>IF(V13&gt;0,'日割計算書（第２四半期）'!D18,"")</f>
        <v/>
      </c>
      <c r="X13" s="65" t="str">
        <f>IF('日割計算書（第２四半期）'!Q19&gt;'日割計算書（第２四半期）'!Z19,'日割計算書（第２四半期）'!Z19,'日割計算書（第２四半期）'!Q19)</f>
        <v/>
      </c>
      <c r="Y13" s="66">
        <f>IF($V13&gt;0,'日割計算書（第２四半期）'!H18,0)</f>
        <v>0</v>
      </c>
      <c r="Z13" s="66">
        <f>IF($V13&gt;0,'日割計算書（第２四半期）'!I18,0)</f>
        <v>0</v>
      </c>
      <c r="AB13" s="83">
        <v>8</v>
      </c>
      <c r="AC13" s="84">
        <f>N31</f>
        <v>0</v>
      </c>
      <c r="AD13" s="84">
        <f t="shared" ref="AD13:AE13" si="8">O31</f>
        <v>0</v>
      </c>
      <c r="AE13" s="84">
        <f t="shared" si="8"/>
        <v>0</v>
      </c>
    </row>
    <row r="14" spans="1:31" ht="30" customHeight="1" x14ac:dyDescent="0.15">
      <c r="A14" s="192"/>
      <c r="B14" s="231"/>
      <c r="C14" s="225"/>
      <c r="D14" s="236"/>
      <c r="E14" s="237"/>
      <c r="F14" s="244"/>
      <c r="G14" s="245"/>
      <c r="H14" s="246"/>
      <c r="I14" s="221"/>
      <c r="J14" s="221"/>
      <c r="K14" s="222"/>
      <c r="L14" s="225"/>
      <c r="M14" s="19" t="s">
        <v>16</v>
      </c>
      <c r="N14" s="22">
        <f>IF(OR(IFERROR(VLOOKUP($A12,$V$6:$X$25,3,FALSE),"")="",IFERROR(VLOOKUP($A12,$V$6:$X$25,2,FALSE),"")&lt;&gt;N$7),ROUNDDOWN(IF((N12-N13)&gt;=82000,82000,N12-N13)*3/4,-2),VLOOKUP($A12,$V$6:$X$25,3,FALSE))</f>
        <v>0</v>
      </c>
      <c r="O14" s="22">
        <f>IF(OR(IFERROR(VLOOKUP($A12,$V$6:$X$25,3,FALSE),"")="",IFERROR(VLOOKUP($A12,$V$6:$X$25,2,FALSE),"")&lt;&gt;O$7),ROUNDDOWN(IF((O12-O13)&gt;=82000,82000,O12-O13)*3/4,-2),VLOOKUP($A12,$V$6:$X$25,3,FALSE))</f>
        <v>0</v>
      </c>
      <c r="P14" s="22">
        <f>IF(OR(IFERROR(VLOOKUP($A12,$V$6:$X$25,3,FALSE),"")="",IFERROR(VLOOKUP($A12,$V$6:$X$25,2,FALSE),"")&lt;&gt;P$7),ROUNDDOWN(IF((P12-P13)&gt;=82000,82000,P12-P13)*3/4,-2),VLOOKUP($A12,$V$6:$X$25,3,FALSE))</f>
        <v>0</v>
      </c>
      <c r="Q14" s="228"/>
      <c r="S14" s="6" t="s">
        <v>62</v>
      </c>
      <c r="T14" s="15">
        <f>B33</f>
        <v>0</v>
      </c>
      <c r="V14" s="63">
        <f>'日割計算書（第２四半期）'!A20</f>
        <v>0</v>
      </c>
      <c r="W14" s="64" t="str">
        <f>IF(V14&gt;0,'日割計算書（第２四半期）'!D20,"")</f>
        <v/>
      </c>
      <c r="X14" s="65" t="str">
        <f>IF('日割計算書（第２四半期）'!Q21&gt;'日割計算書（第２四半期）'!Z21,'日割計算書（第２四半期）'!Z21,'日割計算書（第２四半期）'!Q21)</f>
        <v/>
      </c>
      <c r="Y14" s="66">
        <f>IF($V14&gt;0,'日割計算書（第１四半期）'!H20,0)</f>
        <v>0</v>
      </c>
      <c r="Z14" s="66">
        <f>IF($V14&gt;0,'日割計算書（第２四半期）'!I20,0)</f>
        <v>0</v>
      </c>
      <c r="AB14" s="83">
        <v>9</v>
      </c>
      <c r="AC14" s="84">
        <f>N34</f>
        <v>0</v>
      </c>
      <c r="AD14" s="84">
        <f t="shared" ref="AD14:AE14" si="9">O34</f>
        <v>0</v>
      </c>
      <c r="AE14" s="84">
        <f t="shared" si="9"/>
        <v>0</v>
      </c>
    </row>
    <row r="15" spans="1:31" ht="30" customHeight="1" x14ac:dyDescent="0.15">
      <c r="A15" s="190">
        <v>3</v>
      </c>
      <c r="B15" s="229"/>
      <c r="C15" s="223"/>
      <c r="D15" s="232"/>
      <c r="E15" s="233"/>
      <c r="F15" s="238"/>
      <c r="G15" s="239"/>
      <c r="H15" s="240"/>
      <c r="I15" s="219"/>
      <c r="J15" s="219"/>
      <c r="K15" s="222"/>
      <c r="L15" s="223"/>
      <c r="M15" s="19" t="s">
        <v>14</v>
      </c>
      <c r="N15" s="22">
        <f>IF(AND($I15&lt;=DATEVALUE("2025/7/31"),$J15&lt;=DATEVALUE("2026/3/31"),$J15&gt;=DATEVALUE("2025/4/1")),IF(OR(IFERROR(VLOOKUP($A15,$V$6:$Y$25,4,FALSE),"")="",IFERROR(VLOOKUP($A15,$V$6:$Y$25,2,FALSE),"")&lt;&gt;N$7),VLOOKUP($F15,借上宿舎台帳!$B$6:$F$25,5,FALSE),VLOOKUP($A15,$V$6:$Y$25,4,FALSE)),0)</f>
        <v>0</v>
      </c>
      <c r="O15" s="22">
        <f>IF(AND($I15&lt;=DATEVALUE("2025/8/31"),$J15&lt;=DATEVALUE("2026/3/31"),$J15&gt;=DATEVALUE("2025/8/1")),IF(OR(IFERROR(VLOOKUP($A15,$V$6:$Y$25,4,FALSE),"")="",IFERROR(VLOOKUP($A15,$V$6:$Y$25,2,FALSE),"")&lt;&gt;O$7),VLOOKUP($F15,借上宿舎台帳!$B$6:$F$25,5,FALSE),VLOOKUP($A15,$V$6:$Y$25,4,FALSE)),0)</f>
        <v>0</v>
      </c>
      <c r="P15" s="22">
        <f>IF(AND($J15&gt;=DATEVALUE("2025/9/1"),$J15&lt;=DATEVALUE("2026/3/31")),IF(OR(IFERROR(VLOOKUP($A15,$V$6:$Y$25,4,FALSE),"")="",IFERROR(VLOOKUP($A15,$V$6:$Y$25,2,FALSE),"")&lt;&gt;P$7),VLOOKUP($F15,借上宿舎台帳!$B$6:$F$25,5,FALSE),VLOOKUP($A15,$V$6:$Y$25,4,FALSE)),0)</f>
        <v>0</v>
      </c>
      <c r="Q15" s="226">
        <f t="shared" ref="Q15" si="10">IF(B15&gt;0,SUM(N17:P17),0)</f>
        <v>0</v>
      </c>
      <c r="S15" s="6" t="s">
        <v>63</v>
      </c>
      <c r="T15" s="15">
        <f>B36</f>
        <v>0</v>
      </c>
      <c r="V15" s="63">
        <f>'日割計算書（第２四半期）'!A22</f>
        <v>0</v>
      </c>
      <c r="W15" s="64" t="str">
        <f>IF(V15&gt;0,'日割計算書（第２四半期）'!D22,"")</f>
        <v/>
      </c>
      <c r="X15" s="65" t="str">
        <f>IF('日割計算書（第２四半期）'!Q23&gt;'日割計算書（第２四半期）'!Z23,'日割計算書（第２四半期）'!Z23,'日割計算書（第２四半期）'!Q23)</f>
        <v/>
      </c>
      <c r="Y15" s="66">
        <f>IF($V15&gt;0,'日割計算書（第２四半期）'!H22,0)</f>
        <v>0</v>
      </c>
      <c r="Z15" s="66">
        <f>IF($V15&gt;0,'日割計算書（第２四半期）'!I22,0)</f>
        <v>0</v>
      </c>
      <c r="AB15" s="83">
        <v>10</v>
      </c>
      <c r="AC15" s="84">
        <f>N37</f>
        <v>0</v>
      </c>
      <c r="AD15" s="84">
        <f t="shared" ref="AD15:AE15" si="11">O37</f>
        <v>0</v>
      </c>
      <c r="AE15" s="84">
        <f t="shared" si="11"/>
        <v>0</v>
      </c>
    </row>
    <row r="16" spans="1:31" ht="30" customHeight="1" x14ac:dyDescent="0.15">
      <c r="A16" s="191"/>
      <c r="B16" s="230"/>
      <c r="C16" s="224"/>
      <c r="D16" s="234"/>
      <c r="E16" s="235"/>
      <c r="F16" s="241"/>
      <c r="G16" s="242"/>
      <c r="H16" s="243"/>
      <c r="I16" s="220"/>
      <c r="J16" s="220"/>
      <c r="K16" s="222"/>
      <c r="L16" s="224"/>
      <c r="M16" s="19" t="s">
        <v>15</v>
      </c>
      <c r="N16" s="22">
        <f>IF(AND($I15&lt;=DATEVALUE("2025/7/31"),$J15&lt;=DATEVALUE("2026/3/31"),$J15&gt;=DATEVALUE("2025/4/1")),IF(OR(IFERROR(VLOOKUP($A15,$V$6:$Z$25,5,FALSE),"")="",IFERROR(VLOOKUP($A15,$V$6:$Z$25,2,FALSE),"")&lt;&gt;N$7),VLOOKUP($F15,借上宿舎台帳!$B$6:$G$25,6,FALSE),VLOOKUP($A15,$V$6:$Z$25,5,FALSE)),0)</f>
        <v>0</v>
      </c>
      <c r="O16" s="22">
        <f>IF(AND($I15&lt;=DATEVALUE("2025/8/31"),$J15&lt;=DATEVALUE("2026/3/31"),$J15&gt;=DATEVALUE("2025/8/1")),IF(OR(IFERROR(VLOOKUP($A15,$V$6:$Z$25,5,FALSE),"")="",IFERROR(VLOOKUP($A15,$V$6:$Z$25,2,FALSE),"")&lt;&gt;O$7),VLOOKUP($F15,借上宿舎台帳!$B$6:$G$25,6,FALSE),VLOOKUP($A15,$V$6:$Z$25,5,FALSE)),0)</f>
        <v>0</v>
      </c>
      <c r="P16" s="22">
        <f>IF(AND($J15&gt;=DATEVALUE("2025/9/1"),$J15&lt;=DATEVALUE("2026/3/31")),IF(OR(IFERROR(VLOOKUP($A15,$V$6:$Z$25,5,FALSE),"")="",IFERROR(VLOOKUP($A15,$V$6:$Z$25,2,FALSE),"")&lt;&gt;P$7),VLOOKUP($F15,借上宿舎台帳!$B$6:$G$25,6,FALSE),VLOOKUP($A15,$V$6:$Z$25,5,FALSE)),0)</f>
        <v>0</v>
      </c>
      <c r="Q16" s="227"/>
      <c r="S16" s="6" t="s">
        <v>64</v>
      </c>
      <c r="T16" s="15">
        <f>B39</f>
        <v>0</v>
      </c>
      <c r="V16" s="63">
        <f>'日割計算書（第２四半期）'!A24</f>
        <v>0</v>
      </c>
      <c r="W16" s="64" t="str">
        <f>IF(V16&gt;0,'日割計算書（第２四半期）'!D24,"")</f>
        <v/>
      </c>
      <c r="X16" s="65" t="str">
        <f>IF('日割計算書（第２四半期）'!Q25&gt;'日割計算書（第２四半期）'!Z25,'日割計算書（第２四半期）'!Z25,'日割計算書（第２四半期）'!Q25)</f>
        <v/>
      </c>
      <c r="Y16" s="66">
        <f>IF($V16&gt;0,'日割計算書（第２四半期）'!H24,0)</f>
        <v>0</v>
      </c>
      <c r="Z16" s="66">
        <f>IF($V16&gt;0,'日割計算書（第２四半期）'!I24,0)</f>
        <v>0</v>
      </c>
      <c r="AB16" s="83">
        <v>11</v>
      </c>
      <c r="AC16" s="84">
        <f>N40</f>
        <v>0</v>
      </c>
      <c r="AD16" s="84">
        <f t="shared" ref="AD16:AE16" si="12">O40</f>
        <v>0</v>
      </c>
      <c r="AE16" s="84">
        <f t="shared" si="12"/>
        <v>0</v>
      </c>
    </row>
    <row r="17" spans="1:31" ht="30" customHeight="1" x14ac:dyDescent="0.15">
      <c r="A17" s="192"/>
      <c r="B17" s="231"/>
      <c r="C17" s="225"/>
      <c r="D17" s="236"/>
      <c r="E17" s="237"/>
      <c r="F17" s="244"/>
      <c r="G17" s="245"/>
      <c r="H17" s="246"/>
      <c r="I17" s="221"/>
      <c r="J17" s="221"/>
      <c r="K17" s="222"/>
      <c r="L17" s="225"/>
      <c r="M17" s="19" t="s">
        <v>16</v>
      </c>
      <c r="N17" s="22">
        <f>IF(OR(IFERROR(VLOOKUP($A15,$V$6:$X$25,3,FALSE),"")="",IFERROR(VLOOKUP($A15,$V$6:$X$25,2,FALSE),"")&lt;&gt;N$7),ROUNDDOWN(IF((N15-N16)&gt;=82000,82000,N15-N16)*3/4,-2),VLOOKUP($A15,$V$6:$X$25,3,FALSE))</f>
        <v>0</v>
      </c>
      <c r="O17" s="22">
        <f>IF(OR(IFERROR(VLOOKUP($A15,$V$6:$X$25,3,FALSE),"")="",IFERROR(VLOOKUP($A15,$V$6:$X$25,2,FALSE),"")&lt;&gt;O$7),ROUNDDOWN(IF((O15-O16)&gt;=82000,82000,O15-O16)*3/4,-2),VLOOKUP($A15,$V$6:$X$25,3,FALSE))</f>
        <v>0</v>
      </c>
      <c r="P17" s="22">
        <f>IF(OR(IFERROR(VLOOKUP($A15,$V$6:$X$25,3,FALSE),"")="",IFERROR(VLOOKUP($A15,$V$6:$X$25,2,FALSE),"")&lt;&gt;P$7),ROUNDDOWN(IF((P15-P16)&gt;=82000,82000,P15-P16)*3/4,-2),VLOOKUP($A15,$V$6:$X$25,3,FALSE))</f>
        <v>0</v>
      </c>
      <c r="Q17" s="228"/>
      <c r="S17" s="6" t="s">
        <v>65</v>
      </c>
      <c r="T17" s="15">
        <f>B42</f>
        <v>0</v>
      </c>
      <c r="V17" s="63">
        <f>'日割計算書（第２四半期）'!A26</f>
        <v>0</v>
      </c>
      <c r="W17" s="64" t="str">
        <f>IF(V17&gt;0,'日割計算書（第２四半期）'!D26,"")</f>
        <v/>
      </c>
      <c r="X17" s="65" t="str">
        <f>IF('日割計算書（第２四半期）'!Q27&gt;'日割計算書（第２四半期）'!Z27,'日割計算書（第２四半期）'!Z27,'日割計算書（第２四半期）'!Q27)</f>
        <v/>
      </c>
      <c r="Y17" s="66">
        <f>IF($V17&gt;0,'日割計算書（第２四半期）'!H26,0)</f>
        <v>0</v>
      </c>
      <c r="Z17" s="66">
        <f>IF($V17&gt;0,'日割計算書（第２四半期）'!I26,0)</f>
        <v>0</v>
      </c>
      <c r="AB17" s="83">
        <v>12</v>
      </c>
      <c r="AC17" s="84">
        <f>N43</f>
        <v>0</v>
      </c>
      <c r="AD17" s="84">
        <f t="shared" ref="AD17:AE17" si="13">O43</f>
        <v>0</v>
      </c>
      <c r="AE17" s="84">
        <f t="shared" si="13"/>
        <v>0</v>
      </c>
    </row>
    <row r="18" spans="1:31" ht="30" customHeight="1" x14ac:dyDescent="0.15">
      <c r="A18" s="190">
        <v>4</v>
      </c>
      <c r="B18" s="229"/>
      <c r="C18" s="223"/>
      <c r="D18" s="232"/>
      <c r="E18" s="233"/>
      <c r="F18" s="238"/>
      <c r="G18" s="239"/>
      <c r="H18" s="240"/>
      <c r="I18" s="219"/>
      <c r="J18" s="219"/>
      <c r="K18" s="222"/>
      <c r="L18" s="223"/>
      <c r="M18" s="19" t="s">
        <v>14</v>
      </c>
      <c r="N18" s="22">
        <f>IF(AND($I18&lt;=DATEVALUE("2025/7/31"),$J18&lt;=DATEVALUE("2026/3/31"),$J18&gt;=DATEVALUE("2025/4/1")),IF(OR(IFERROR(VLOOKUP($A18,$V$6:$Y$25,4,FALSE),"")="",IFERROR(VLOOKUP($A18,$V$6:$Y$25,2,FALSE),"")&lt;&gt;N$7),VLOOKUP($F18,借上宿舎台帳!$B$6:$F$25,5,FALSE),VLOOKUP($A18,$V$6:$Y$25,4,FALSE)),0)</f>
        <v>0</v>
      </c>
      <c r="O18" s="22">
        <f>IF(AND($I18&lt;=DATEVALUE("2025/8/31"),$J18&lt;=DATEVALUE("2026/3/31"),$J18&gt;=DATEVALUE("2025/8/1")),IF(OR(IFERROR(VLOOKUP($A18,$V$6:$Y$25,4,FALSE),"")="",IFERROR(VLOOKUP($A18,$V$6:$Y$25,2,FALSE),"")&lt;&gt;O$7),VLOOKUP($F18,借上宿舎台帳!$B$6:$F$25,5,FALSE),VLOOKUP($A18,$V$6:$Y$25,4,FALSE)),0)</f>
        <v>0</v>
      </c>
      <c r="P18" s="22">
        <f>IF(AND($J18&gt;=DATEVALUE("2025/9/1"),$J18&lt;=DATEVALUE("2026/3/31")),IF(OR(IFERROR(VLOOKUP($A18,$V$6:$Y$25,4,FALSE),"")="",IFERROR(VLOOKUP($A18,$V$6:$Y$25,2,FALSE),"")&lt;&gt;P$7),VLOOKUP($F18,借上宿舎台帳!$B$6:$F$25,5,FALSE),VLOOKUP($A18,$V$6:$Y$25,4,FALSE)),0)</f>
        <v>0</v>
      </c>
      <c r="Q18" s="226">
        <f t="shared" ref="Q18:Q66" si="14">IF(B18&gt;0,SUM(N20:P20),0)</f>
        <v>0</v>
      </c>
      <c r="S18" s="6" t="s">
        <v>66</v>
      </c>
      <c r="T18" s="15">
        <f>B45</f>
        <v>0</v>
      </c>
      <c r="V18" s="63">
        <f>'日割計算書（第２四半期）'!A28</f>
        <v>0</v>
      </c>
      <c r="W18" s="64" t="str">
        <f>IF(V18&gt;0,'日割計算書（第２四半期）'!D28,"")</f>
        <v/>
      </c>
      <c r="X18" s="65" t="str">
        <f>IF('日割計算書（第２四半期）'!Q29&gt;'日割計算書（第２四半期）'!Z29,'日割計算書（第２四半期）'!Z29,'日割計算書（第２四半期）'!Q29)</f>
        <v/>
      </c>
      <c r="Y18" s="66">
        <f>IF($V18&gt;0,'日割計算書（第２四半期）'!H28,0)</f>
        <v>0</v>
      </c>
      <c r="Z18" s="66">
        <f>IF($V18&gt;0,'日割計算書（第２四半期）'!I28,0)</f>
        <v>0</v>
      </c>
      <c r="AB18" s="83">
        <v>13</v>
      </c>
      <c r="AC18" s="84">
        <f>N46</f>
        <v>0</v>
      </c>
      <c r="AD18" s="84">
        <f t="shared" ref="AD18:AE18" si="15">O46</f>
        <v>0</v>
      </c>
      <c r="AE18" s="84">
        <f t="shared" si="15"/>
        <v>0</v>
      </c>
    </row>
    <row r="19" spans="1:31" ht="30" customHeight="1" x14ac:dyDescent="0.15">
      <c r="A19" s="191"/>
      <c r="B19" s="230"/>
      <c r="C19" s="224"/>
      <c r="D19" s="234"/>
      <c r="E19" s="235"/>
      <c r="F19" s="241"/>
      <c r="G19" s="242"/>
      <c r="H19" s="243"/>
      <c r="I19" s="220"/>
      <c r="J19" s="220"/>
      <c r="K19" s="222"/>
      <c r="L19" s="224"/>
      <c r="M19" s="19" t="s">
        <v>15</v>
      </c>
      <c r="N19" s="22">
        <f>IF(AND($I18&lt;=DATEVALUE("2025/7/31"),$J18&lt;=DATEVALUE("2026/3/31"),$J18&gt;=DATEVALUE("2025/4/1")),IF(OR(IFERROR(VLOOKUP($A18,$V$6:$Z$25,5,FALSE),"")="",IFERROR(VLOOKUP($A18,$V$6:$Z$25,2,FALSE),"")&lt;&gt;N$7),VLOOKUP($F18,借上宿舎台帳!$B$6:$G$25,6,FALSE),VLOOKUP($A18,$V$6:$Z$25,5,FALSE)),0)</f>
        <v>0</v>
      </c>
      <c r="O19" s="22">
        <f>IF(AND($I18&lt;=DATEVALUE("2025/8/31"),$J18&lt;=DATEVALUE("2026/3/31"),$J18&gt;=DATEVALUE("2025/8/1")),IF(OR(IFERROR(VLOOKUP($A18,$V$6:$Z$25,5,FALSE),"")="",IFERROR(VLOOKUP($A18,$V$6:$Z$25,2,FALSE),"")&lt;&gt;O$7),VLOOKUP($F18,借上宿舎台帳!$B$6:$G$25,6,FALSE),VLOOKUP($A18,$V$6:$Z$25,5,FALSE)),0)</f>
        <v>0</v>
      </c>
      <c r="P19" s="22">
        <f>IF(AND($J18&gt;=DATEVALUE("2025/9/1"),$J18&lt;=DATEVALUE("2026/3/31")),IF(OR(IFERROR(VLOOKUP($A18,$V$6:$Z$25,5,FALSE),"")="",IFERROR(VLOOKUP($A18,$V$6:$Z$25,2,FALSE),"")&lt;&gt;P$7),VLOOKUP($F18,借上宿舎台帳!$B$6:$G$25,6,FALSE),VLOOKUP($A18,$V$6:$Z$25,5,FALSE)),0)</f>
        <v>0</v>
      </c>
      <c r="Q19" s="227"/>
      <c r="S19" s="15" t="s">
        <v>67</v>
      </c>
      <c r="T19" s="15">
        <f>B48</f>
        <v>0</v>
      </c>
      <c r="V19" s="63">
        <f>'日割計算書（第２四半期）'!A30</f>
        <v>0</v>
      </c>
      <c r="W19" s="64" t="str">
        <f>IF(V19&gt;0,'日割計算書（第２四半期）'!D30,"")</f>
        <v/>
      </c>
      <c r="X19" s="65" t="str">
        <f>IF('日割計算書（第２四半期）'!Q31&gt;'日割計算書（第２四半期）'!Z31,'日割計算書（第２四半期）'!Z31,'日割計算書（第２四半期）'!Q31)</f>
        <v/>
      </c>
      <c r="Y19" s="66">
        <f>IF($V19&gt;0,'日割計算書（第２四半期）'!H30,0)</f>
        <v>0</v>
      </c>
      <c r="Z19" s="66">
        <f>IF($V19&gt;0,'日割計算書（第２四半期）'!I30,0)</f>
        <v>0</v>
      </c>
      <c r="AB19" s="83">
        <v>14</v>
      </c>
      <c r="AC19" s="84">
        <f>N49</f>
        <v>0</v>
      </c>
      <c r="AD19" s="84">
        <f t="shared" ref="AD19:AE19" si="16">O49</f>
        <v>0</v>
      </c>
      <c r="AE19" s="84">
        <f t="shared" si="16"/>
        <v>0</v>
      </c>
    </row>
    <row r="20" spans="1:31" ht="30" customHeight="1" x14ac:dyDescent="0.15">
      <c r="A20" s="192"/>
      <c r="B20" s="231"/>
      <c r="C20" s="225"/>
      <c r="D20" s="236"/>
      <c r="E20" s="237"/>
      <c r="F20" s="244"/>
      <c r="G20" s="245"/>
      <c r="H20" s="246"/>
      <c r="I20" s="221"/>
      <c r="J20" s="221"/>
      <c r="K20" s="222"/>
      <c r="L20" s="225"/>
      <c r="M20" s="19" t="s">
        <v>16</v>
      </c>
      <c r="N20" s="22">
        <f>IF(OR(IFERROR(VLOOKUP($A18,$V$6:$X$25,3,FALSE),"")="",IFERROR(VLOOKUP($A18,$V$6:$X$25,2,FALSE),"")&lt;&gt;N$7),ROUNDDOWN(IF((N18-N19)&gt;=82000,82000,N18-N19)*3/4,-2),VLOOKUP($A18,$V$6:$X$25,3,FALSE))</f>
        <v>0</v>
      </c>
      <c r="O20" s="22">
        <f>IF(OR(IFERROR(VLOOKUP($A18,$V$6:$X$25,3,FALSE),"")="",IFERROR(VLOOKUP($A18,$V$6:$X$25,2,FALSE),"")&lt;&gt;O$7),ROUNDDOWN(IF((O18-O19)&gt;=82000,82000,O18-O19)*3/4,-2),VLOOKUP($A18,$V$6:$X$25,3,FALSE))</f>
        <v>0</v>
      </c>
      <c r="P20" s="22">
        <f>IF(OR(IFERROR(VLOOKUP($A18,$V$6:$X$25,3,FALSE),"")="",IFERROR(VLOOKUP($A18,$V$6:$X$25,2,FALSE),"")&lt;&gt;P$7),ROUNDDOWN(IF((P18-P19)&gt;=82000,82000,P18-P19)*3/4,-2),VLOOKUP($A18,$V$6:$X$25,3,FALSE))</f>
        <v>0</v>
      </c>
      <c r="Q20" s="228"/>
      <c r="S20" s="15" t="s">
        <v>68</v>
      </c>
      <c r="T20" s="15">
        <f>B51</f>
        <v>0</v>
      </c>
      <c r="V20" s="63">
        <f>'日割計算書（第２四半期）'!A32</f>
        <v>0</v>
      </c>
      <c r="W20" s="64" t="str">
        <f>IF(V20&gt;0,'日割計算書（第２四半期）'!D32,"")</f>
        <v/>
      </c>
      <c r="X20" s="65" t="str">
        <f>IF('日割計算書（第２四半期）'!Q33&gt;'日割計算書（第２四半期）'!Z33,'日割計算書（第２四半期）'!Z33,'日割計算書（第２四半期）'!Q33)</f>
        <v/>
      </c>
      <c r="Y20" s="66">
        <f>IF($V20&gt;0,'日割計算書（第２四半期）'!H32,0)</f>
        <v>0</v>
      </c>
      <c r="Z20" s="66">
        <f>IF($V20&gt;0,'日割計算書（第２四半期）'!I32,0)</f>
        <v>0</v>
      </c>
      <c r="AB20" s="83">
        <v>15</v>
      </c>
      <c r="AC20" s="84">
        <f>N52</f>
        <v>0</v>
      </c>
      <c r="AD20" s="84">
        <f t="shared" ref="AD20:AE20" si="17">O52</f>
        <v>0</v>
      </c>
      <c r="AE20" s="84">
        <f t="shared" si="17"/>
        <v>0</v>
      </c>
    </row>
    <row r="21" spans="1:31" ht="30" customHeight="1" x14ac:dyDescent="0.15">
      <c r="A21" s="190">
        <v>5</v>
      </c>
      <c r="B21" s="229"/>
      <c r="C21" s="223"/>
      <c r="D21" s="232"/>
      <c r="E21" s="233"/>
      <c r="F21" s="238"/>
      <c r="G21" s="239"/>
      <c r="H21" s="240"/>
      <c r="I21" s="219"/>
      <c r="J21" s="219"/>
      <c r="K21" s="222"/>
      <c r="L21" s="223"/>
      <c r="M21" s="19" t="s">
        <v>14</v>
      </c>
      <c r="N21" s="22">
        <f>IF(AND($I21&lt;=DATEVALUE("2025/7/31"),$J21&lt;=DATEVALUE("2026/3/31"),$J21&gt;=DATEVALUE("2025/4/1")),IF(OR(IFERROR(VLOOKUP($A21,$V$6:$Y$25,4,FALSE),"")="",IFERROR(VLOOKUP($A21,$V$6:$Y$25,2,FALSE),"")&lt;&gt;N$7),VLOOKUP($F21,借上宿舎台帳!$B$6:$F$25,5,FALSE),VLOOKUP($A21,$V$6:$Y$25,4,FALSE)),0)</f>
        <v>0</v>
      </c>
      <c r="O21" s="22">
        <f>IF(AND($I21&lt;=DATEVALUE("2025/8/31"),$J21&lt;=DATEVALUE("2026/3/31"),$J21&gt;=DATEVALUE("2025/8/1")),IF(OR(IFERROR(VLOOKUP($A21,$V$6:$Y$25,4,FALSE),"")="",IFERROR(VLOOKUP($A21,$V$6:$Y$25,2,FALSE),"")&lt;&gt;O$7),VLOOKUP($F21,借上宿舎台帳!$B$6:$F$25,5,FALSE),VLOOKUP($A21,$V$6:$Y$25,4,FALSE)),0)</f>
        <v>0</v>
      </c>
      <c r="P21" s="22">
        <f>IF(AND($J21&gt;=DATEVALUE("2025/9/1"),$J21&lt;=DATEVALUE("2026/3/31")),IF(OR(IFERROR(VLOOKUP($A21,$V$6:$Y$25,4,FALSE),"")="",IFERROR(VLOOKUP($A21,$V$6:$Y$25,2,FALSE),"")&lt;&gt;P$7),VLOOKUP($F21,借上宿舎台帳!$B$6:$F$25,5,FALSE),VLOOKUP($A21,$V$6:$Y$25,4,FALSE)),0)</f>
        <v>0</v>
      </c>
      <c r="Q21" s="226">
        <f t="shared" si="14"/>
        <v>0</v>
      </c>
      <c r="S21" s="15" t="s">
        <v>69</v>
      </c>
      <c r="T21" s="15">
        <f>B54</f>
        <v>0</v>
      </c>
      <c r="V21" s="63">
        <f>'日割計算書（第２四半期）'!A34</f>
        <v>0</v>
      </c>
      <c r="W21" s="64" t="str">
        <f>IF(V21&gt;0,'日割計算書（第２四半期）'!D34,"")</f>
        <v/>
      </c>
      <c r="X21" s="65" t="str">
        <f>IF('日割計算書（第２四半期）'!Q35&gt;'日割計算書（第２四半期）'!Z35,'日割計算書（第２四半期）'!Z35,'日割計算書（第２四半期）'!Q35)</f>
        <v/>
      </c>
      <c r="Y21" s="66">
        <f>IF($V21&gt;0,'日割計算書（第２四半期）'!H34,0)</f>
        <v>0</v>
      </c>
      <c r="Z21" s="66">
        <f>IF($V21&gt;0,'日割計算書（第２四半期）'!I34,0)</f>
        <v>0</v>
      </c>
      <c r="AB21" s="83">
        <v>16</v>
      </c>
      <c r="AC21" s="84">
        <f>N55</f>
        <v>0</v>
      </c>
      <c r="AD21" s="84">
        <f t="shared" ref="AD21:AE21" si="18">O55</f>
        <v>0</v>
      </c>
      <c r="AE21" s="84">
        <f t="shared" si="18"/>
        <v>0</v>
      </c>
    </row>
    <row r="22" spans="1:31" ht="30" customHeight="1" x14ac:dyDescent="0.15">
      <c r="A22" s="191"/>
      <c r="B22" s="230"/>
      <c r="C22" s="224"/>
      <c r="D22" s="234"/>
      <c r="E22" s="235"/>
      <c r="F22" s="241"/>
      <c r="G22" s="242"/>
      <c r="H22" s="243"/>
      <c r="I22" s="220"/>
      <c r="J22" s="220"/>
      <c r="K22" s="222"/>
      <c r="L22" s="224"/>
      <c r="M22" s="19" t="s">
        <v>15</v>
      </c>
      <c r="N22" s="22">
        <f>IF(AND($I21&lt;=DATEVALUE("2025/7/31"),$J21&lt;=DATEVALUE("2026/3/31"),$J21&gt;=DATEVALUE("2025/4/1")),IF(OR(IFERROR(VLOOKUP($A21,$V$6:$Z$25,5,FALSE),"")="",IFERROR(VLOOKUP($A21,$V$6:$Z$25,2,FALSE),"")&lt;&gt;N$7),VLOOKUP($F21,借上宿舎台帳!$B$6:$G$25,6,FALSE),VLOOKUP($A21,$V$6:$Z$25,5,FALSE)),0)</f>
        <v>0</v>
      </c>
      <c r="O22" s="22">
        <f>IF(AND($I21&lt;=DATEVALUE("2025/8/31"),$J21&lt;=DATEVALUE("2026/3/31"),$J21&gt;=DATEVALUE("2025/8/1")),IF(OR(IFERROR(VLOOKUP($A21,$V$6:$Z$25,5,FALSE),"")="",IFERROR(VLOOKUP($A21,$V$6:$Z$25,2,FALSE),"")&lt;&gt;O$7),VLOOKUP($F21,借上宿舎台帳!$B$6:$G$25,6,FALSE),VLOOKUP($A21,$V$6:$Z$25,5,FALSE)),0)</f>
        <v>0</v>
      </c>
      <c r="P22" s="22">
        <f>IF(AND($J21&gt;=DATEVALUE("2025/9/1"),$J21&lt;=DATEVALUE("2026/3/31")),IF(OR(IFERROR(VLOOKUP($A21,$V$6:$Z$25,5,FALSE),"")="",IFERROR(VLOOKUP($A21,$V$6:$Z$25,2,FALSE),"")&lt;&gt;P$7),VLOOKUP($F21,借上宿舎台帳!$B$6:$G$25,6,FALSE),VLOOKUP($A21,$V$6:$Z$25,5,FALSE)),0)</f>
        <v>0</v>
      </c>
      <c r="Q22" s="227"/>
      <c r="T22" s="15">
        <f>B57</f>
        <v>0</v>
      </c>
      <c r="V22" s="63">
        <f>'日割計算書（第２四半期）'!A36</f>
        <v>0</v>
      </c>
      <c r="W22" s="64" t="str">
        <f>IF(V22&gt;0,'日割計算書（第２四半期）'!D36,"")</f>
        <v/>
      </c>
      <c r="X22" s="65" t="str">
        <f>IF('日割計算書（第２四半期）'!Q37&gt;'日割計算書（第２四半期）'!Z37,'日割計算書（第２四半期）'!Z37,'日割計算書（第２四半期）'!Q37)</f>
        <v/>
      </c>
      <c r="Y22" s="66">
        <f>IF($V22&gt;0,'日割計算書（第２四半期）'!H36,0)</f>
        <v>0</v>
      </c>
      <c r="Z22" s="66">
        <f>IF($V22&gt;0,'日割計算書（第２四半期）'!I36,0)</f>
        <v>0</v>
      </c>
      <c r="AB22" s="83">
        <v>17</v>
      </c>
      <c r="AC22" s="84">
        <f>N58</f>
        <v>0</v>
      </c>
      <c r="AD22" s="84">
        <f t="shared" ref="AD22:AE22" si="19">O58</f>
        <v>0</v>
      </c>
      <c r="AE22" s="84">
        <f t="shared" si="19"/>
        <v>0</v>
      </c>
    </row>
    <row r="23" spans="1:31" ht="30" customHeight="1" x14ac:dyDescent="0.15">
      <c r="A23" s="192"/>
      <c r="B23" s="231"/>
      <c r="C23" s="225"/>
      <c r="D23" s="236"/>
      <c r="E23" s="237"/>
      <c r="F23" s="244"/>
      <c r="G23" s="245"/>
      <c r="H23" s="246"/>
      <c r="I23" s="221"/>
      <c r="J23" s="221"/>
      <c r="K23" s="222"/>
      <c r="L23" s="225"/>
      <c r="M23" s="19" t="s">
        <v>16</v>
      </c>
      <c r="N23" s="22">
        <f>IF(OR(IFERROR(VLOOKUP($A21,$V$6:$X$25,3,FALSE),"")="",IFERROR(VLOOKUP($A21,$V$6:$X$25,2,FALSE),"")&lt;&gt;N$7),ROUNDDOWN(IF((N21-N22)&gt;=82000,82000,N21-N22)*3/4,-2),VLOOKUP($A21,$V$6:$X$25,3,FALSE))</f>
        <v>0</v>
      </c>
      <c r="O23" s="22">
        <f>IF(OR(IFERROR(VLOOKUP($A21,$V$6:$X$25,3,FALSE),"")="",IFERROR(VLOOKUP($A21,$V$6:$X$25,2,FALSE),"")&lt;&gt;O$7),ROUNDDOWN(IF((O21-O22)&gt;=82000,82000,O21-O22)*3/4,-2),VLOOKUP($A21,$V$6:$X$25,3,FALSE))</f>
        <v>0</v>
      </c>
      <c r="P23" s="22">
        <f>IF(OR(IFERROR(VLOOKUP($A21,$V$6:$X$25,3,FALSE),"")="",IFERROR(VLOOKUP($A21,$V$6:$X$25,2,FALSE),"")&lt;&gt;P$7),ROUNDDOWN(IF((P21-P22)&gt;=82000,82000,P21-P22)*3/4,-2),VLOOKUP($A21,$V$6:$X$25,3,FALSE))</f>
        <v>0</v>
      </c>
      <c r="Q23" s="228"/>
      <c r="T23" s="15">
        <f>B60</f>
        <v>0</v>
      </c>
      <c r="V23" s="63">
        <f>'日割計算書（第２四半期）'!A38</f>
        <v>0</v>
      </c>
      <c r="W23" s="64" t="str">
        <f>IF(V23&gt;0,'日割計算書（第２四半期）'!D38,"")</f>
        <v/>
      </c>
      <c r="X23" s="65" t="str">
        <f>IF('日割計算書（第２四半期）'!Q39&gt;'日割計算書（第２四半期）'!Z39,'日割計算書（第２四半期）'!Z39,'日割計算書（第２四半期）'!Q39)</f>
        <v/>
      </c>
      <c r="Y23" s="66">
        <f>IF($V23&gt;0,'日割計算書（第２四半期）'!H38,0)</f>
        <v>0</v>
      </c>
      <c r="Z23" s="66">
        <f>IF($V23&gt;0,'日割計算書（第２四半期）'!I38,0)</f>
        <v>0</v>
      </c>
      <c r="AB23" s="83">
        <v>18</v>
      </c>
      <c r="AC23" s="84">
        <f>N61</f>
        <v>0</v>
      </c>
      <c r="AD23" s="84">
        <f t="shared" ref="AD23:AE23" si="20">O61</f>
        <v>0</v>
      </c>
      <c r="AE23" s="84">
        <f t="shared" si="20"/>
        <v>0</v>
      </c>
    </row>
    <row r="24" spans="1:31" ht="30" customHeight="1" x14ac:dyDescent="0.15">
      <c r="A24" s="190">
        <v>6</v>
      </c>
      <c r="B24" s="229"/>
      <c r="C24" s="223"/>
      <c r="D24" s="232"/>
      <c r="E24" s="233"/>
      <c r="F24" s="238"/>
      <c r="G24" s="239"/>
      <c r="H24" s="240"/>
      <c r="I24" s="219"/>
      <c r="J24" s="219"/>
      <c r="K24" s="222"/>
      <c r="L24" s="223"/>
      <c r="M24" s="19" t="s">
        <v>14</v>
      </c>
      <c r="N24" s="22">
        <f>IF(AND($I24&lt;=DATEVALUE("2025/7/31"),$J24&lt;=DATEVALUE("2026/3/31"),$J24&gt;=DATEVALUE("2025/4/1")),IF(OR(IFERROR(VLOOKUP($A24,$V$6:$Y$25,4,FALSE),"")="",IFERROR(VLOOKUP($A24,$V$6:$Y$25,2,FALSE),"")&lt;&gt;N$7),VLOOKUP($F24,借上宿舎台帳!$B$6:$F$25,5,FALSE),VLOOKUP($A24,$V$6:$Y$25,4,FALSE)),0)</f>
        <v>0</v>
      </c>
      <c r="O24" s="22">
        <f>IF(AND($I24&lt;=DATEVALUE("2025/8/31"),$J24&lt;=DATEVALUE("2026/3/31"),$J24&gt;=DATEVALUE("2025/8/1")),IF(OR(IFERROR(VLOOKUP($A24,$V$6:$Y$25,4,FALSE),"")="",IFERROR(VLOOKUP($A24,$V$6:$Y$25,2,FALSE),"")&lt;&gt;O$7),VLOOKUP($F24,借上宿舎台帳!$B$6:$F$25,5,FALSE),VLOOKUP($A24,$V$6:$Y$25,4,FALSE)),0)</f>
        <v>0</v>
      </c>
      <c r="P24" s="22">
        <f>IF(AND($J24&gt;=DATEVALUE("2025/9/1"),$J24&lt;=DATEVALUE("2026/3/31")),IF(OR(IFERROR(VLOOKUP($A24,$V$6:$Y$25,4,FALSE),"")="",IFERROR(VLOOKUP($A24,$V$6:$Y$25,2,FALSE),"")&lt;&gt;P$7),VLOOKUP($F24,借上宿舎台帳!$B$6:$F$25,5,FALSE),VLOOKUP($A24,$V$6:$Y$25,4,FALSE)),0)</f>
        <v>0</v>
      </c>
      <c r="Q24" s="226">
        <f t="shared" si="14"/>
        <v>0</v>
      </c>
      <c r="T24" s="15">
        <f>B63</f>
        <v>0</v>
      </c>
      <c r="V24" s="63">
        <f>'日割計算書（第２四半期）'!A40</f>
        <v>0</v>
      </c>
      <c r="W24" s="64" t="str">
        <f>IF(V24&gt;0,'日割計算書（第２四半期）'!D42,"")</f>
        <v/>
      </c>
      <c r="X24" s="65" t="str">
        <f>IF('日割計算書（第２四半期）'!Q41&gt;'日割計算書（第２四半期）'!Z41,'日割計算書（第２四半期）'!Z41,'日割計算書（第２四半期）'!Q41)</f>
        <v/>
      </c>
      <c r="Y24" s="66">
        <f>IF($V24&gt;0,'日割計算書（第２四半期）'!H40,0)</f>
        <v>0</v>
      </c>
      <c r="Z24" s="66">
        <f>IF($V24&gt;0,'日割計算書（第２四半期）'!I40,0)</f>
        <v>0</v>
      </c>
      <c r="AB24" s="83">
        <v>19</v>
      </c>
      <c r="AC24" s="84">
        <f>N64</f>
        <v>0</v>
      </c>
      <c r="AD24" s="84">
        <f t="shared" ref="AD24:AE24" si="21">O64</f>
        <v>0</v>
      </c>
      <c r="AE24" s="84">
        <f t="shared" si="21"/>
        <v>0</v>
      </c>
    </row>
    <row r="25" spans="1:31" ht="30" customHeight="1" x14ac:dyDescent="0.15">
      <c r="A25" s="191"/>
      <c r="B25" s="230"/>
      <c r="C25" s="224"/>
      <c r="D25" s="234"/>
      <c r="E25" s="235"/>
      <c r="F25" s="241"/>
      <c r="G25" s="242"/>
      <c r="H25" s="243"/>
      <c r="I25" s="220"/>
      <c r="J25" s="220"/>
      <c r="K25" s="222"/>
      <c r="L25" s="224"/>
      <c r="M25" s="19" t="s">
        <v>15</v>
      </c>
      <c r="N25" s="22">
        <f>IF(AND($I24&lt;=DATEVALUE("2025/7/31"),$J24&lt;=DATEVALUE("2026/3/31"),$J24&gt;=DATEVALUE("2025/4/1")),IF(OR(IFERROR(VLOOKUP($A24,$V$6:$Z$25,5,FALSE),"")="",IFERROR(VLOOKUP($A24,$V$6:$Z$25,2,FALSE),"")&lt;&gt;N$7),VLOOKUP($F24,借上宿舎台帳!$B$6:$G$25,6,FALSE),VLOOKUP($A24,$V$6:$Z$25,5,FALSE)),0)</f>
        <v>0</v>
      </c>
      <c r="O25" s="22">
        <f>IF(AND($I24&lt;=DATEVALUE("2025/8/31"),$J24&lt;=DATEVALUE("2026/3/31"),$J24&gt;=DATEVALUE("2025/8/1")),IF(OR(IFERROR(VLOOKUP($A24,$V$6:$Z$25,5,FALSE),"")="",IFERROR(VLOOKUP($A24,$V$6:$Z$25,2,FALSE),"")&lt;&gt;O$7),VLOOKUP($F24,借上宿舎台帳!$B$6:$G$25,6,FALSE),VLOOKUP($A24,$V$6:$Z$25,5,FALSE)),0)</f>
        <v>0</v>
      </c>
      <c r="P25" s="22">
        <f>IF(AND($J24&gt;=DATEVALUE("2025/9/1"),$J24&lt;=DATEVALUE("2026/3/31")),IF(OR(IFERROR(VLOOKUP($A24,$V$6:$Z$25,5,FALSE),"")="",IFERROR(VLOOKUP($A24,$V$6:$Z$25,2,FALSE),"")&lt;&gt;P$7),VLOOKUP($F24,借上宿舎台帳!$B$6:$G$25,6,FALSE),VLOOKUP($A24,$V$6:$Z$25,5,FALSE)),0)</f>
        <v>0</v>
      </c>
      <c r="Q25" s="227"/>
      <c r="T25" s="15">
        <f>B66</f>
        <v>0</v>
      </c>
      <c r="V25" s="63">
        <f>'日割計算書（第２四半期）'!A42</f>
        <v>0</v>
      </c>
      <c r="W25" s="64" t="str">
        <f>IF(V25&gt;0,'日割計算書（第２四半期）'!D44,"")</f>
        <v/>
      </c>
      <c r="X25" s="65" t="str">
        <f>IF('日割計算書（第２四半期）'!Q43&gt;'日割計算書（第２四半期）'!Z43,'日割計算書（第２四半期）'!Z43,'日割計算書（第２四半期）'!Q43)</f>
        <v/>
      </c>
      <c r="Y25" s="66">
        <f>IF($V25&gt;0,'日割計算書（第２四半期）'!H42,0)</f>
        <v>0</v>
      </c>
      <c r="Z25" s="66">
        <f>IF($V25&gt;0,'日割計算書（第２四半期）'!I42,0)</f>
        <v>0</v>
      </c>
      <c r="AB25" s="83">
        <v>20</v>
      </c>
      <c r="AC25" s="84">
        <f>N67</f>
        <v>0</v>
      </c>
      <c r="AD25" s="84">
        <f t="shared" ref="AD25:AE25" si="22">O67</f>
        <v>0</v>
      </c>
      <c r="AE25" s="84">
        <f t="shared" si="22"/>
        <v>0</v>
      </c>
    </row>
    <row r="26" spans="1:31" ht="30" customHeight="1" x14ac:dyDescent="0.15">
      <c r="A26" s="192"/>
      <c r="B26" s="231"/>
      <c r="C26" s="225"/>
      <c r="D26" s="236"/>
      <c r="E26" s="237"/>
      <c r="F26" s="244"/>
      <c r="G26" s="245"/>
      <c r="H26" s="246"/>
      <c r="I26" s="221"/>
      <c r="J26" s="221"/>
      <c r="K26" s="222"/>
      <c r="L26" s="225"/>
      <c r="M26" s="19" t="s">
        <v>16</v>
      </c>
      <c r="N26" s="22">
        <f>IF(OR(IFERROR(VLOOKUP($A24,$V$6:$X$25,3,FALSE),"")="",IFERROR(VLOOKUP($A24,$V$6:$X$25,2,FALSE),"")&lt;&gt;N$7),ROUNDDOWN(IF((N24-N25)&gt;=82000,82000,N24-N25)*3/4,-2),VLOOKUP($A24,$V$6:$X$25,3,FALSE))</f>
        <v>0</v>
      </c>
      <c r="O26" s="22">
        <f>IF(OR(IFERROR(VLOOKUP($A24,$V$6:$X$25,3,FALSE),"")="",IFERROR(VLOOKUP($A24,$V$6:$X$25,2,FALSE),"")&lt;&gt;O$7),ROUNDDOWN(IF((O24-O25)&gt;=82000,82000,O24-O25)*3/4,-2),VLOOKUP($A24,$V$6:$X$25,3,FALSE))</f>
        <v>0</v>
      </c>
      <c r="P26" s="22">
        <f>IF(OR(IFERROR(VLOOKUP($A24,$V$6:$X$25,3,FALSE),"")="",IFERROR(VLOOKUP($A24,$V$6:$X$25,2,FALSE),"")&lt;&gt;P$7),ROUNDDOWN(IF((P24-P25)&gt;=82000,82000,P24-P25)*3/4,-2),VLOOKUP($A24,$V$6:$X$25,3,FALSE))</f>
        <v>0</v>
      </c>
      <c r="Q26" s="228"/>
      <c r="S26" s="12" t="s">
        <v>108</v>
      </c>
      <c r="T26" s="15">
        <f>SUMPRODUCT(1/COUNTIF(T6:T25,T6:T25))-1</f>
        <v>0</v>
      </c>
    </row>
    <row r="27" spans="1:31" ht="30" customHeight="1" x14ac:dyDescent="0.15">
      <c r="A27" s="190">
        <v>7</v>
      </c>
      <c r="B27" s="229"/>
      <c r="C27" s="223"/>
      <c r="D27" s="232"/>
      <c r="E27" s="233"/>
      <c r="F27" s="238"/>
      <c r="G27" s="239"/>
      <c r="H27" s="240"/>
      <c r="I27" s="219"/>
      <c r="J27" s="219"/>
      <c r="K27" s="222"/>
      <c r="L27" s="223"/>
      <c r="M27" s="19" t="s">
        <v>14</v>
      </c>
      <c r="N27" s="22">
        <f>IF(AND($I27&lt;=DATEVALUE("2025/7/31"),$J27&lt;=DATEVALUE("2026/3/31"),$J27&gt;=DATEVALUE("2025/4/1")),IF(OR(IFERROR(VLOOKUP($A27,$V$6:$Y$25,4,FALSE),"")="",IFERROR(VLOOKUP($A27,$V$6:$Y$25,2,FALSE),"")&lt;&gt;N$7),VLOOKUP($F27,借上宿舎台帳!$B$6:$F$25,5,FALSE),VLOOKUP($A27,$V$6:$Y$25,4,FALSE)),0)</f>
        <v>0</v>
      </c>
      <c r="O27" s="22">
        <f>IF(AND($I27&lt;=DATEVALUE("2025/8/31"),$J27&lt;=DATEVALUE("2026/3/31"),$J27&gt;=DATEVALUE("2025/8/1")),IF(OR(IFERROR(VLOOKUP($A27,$V$6:$Y$25,4,FALSE),"")="",IFERROR(VLOOKUP($A27,$V$6:$Y$25,2,FALSE),"")&lt;&gt;O$7),VLOOKUP($F27,借上宿舎台帳!$B$6:$F$25,5,FALSE),VLOOKUP($A27,$V$6:$Y$25,4,FALSE)),0)</f>
        <v>0</v>
      </c>
      <c r="P27" s="22">
        <f>IF(AND($J27&gt;=DATEVALUE("2025/9/1"),$J27&lt;=DATEVALUE("2026/3/31")),IF(OR(IFERROR(VLOOKUP($A27,$V$6:$Y$25,4,FALSE),"")="",IFERROR(VLOOKUP($A27,$V$6:$Y$25,2,FALSE),"")&lt;&gt;P$7),VLOOKUP($F27,借上宿舎台帳!$B$6:$F$25,5,FALSE),VLOOKUP($A27,$V$6:$Y$25,4,FALSE)),0)</f>
        <v>0</v>
      </c>
      <c r="Q27" s="226">
        <f t="shared" si="14"/>
        <v>0</v>
      </c>
    </row>
    <row r="28" spans="1:31" ht="30" customHeight="1" x14ac:dyDescent="0.15">
      <c r="A28" s="191"/>
      <c r="B28" s="230"/>
      <c r="C28" s="224"/>
      <c r="D28" s="234"/>
      <c r="E28" s="235"/>
      <c r="F28" s="241"/>
      <c r="G28" s="242"/>
      <c r="H28" s="243"/>
      <c r="I28" s="220"/>
      <c r="J28" s="220"/>
      <c r="K28" s="222"/>
      <c r="L28" s="224"/>
      <c r="M28" s="19" t="s">
        <v>15</v>
      </c>
      <c r="N28" s="22">
        <f>IF(AND($I27&lt;=DATEVALUE("2025/7/31"),$J27&lt;=DATEVALUE("2026/3/31"),$J27&gt;=DATEVALUE("2025/4/1")),IF(OR(IFERROR(VLOOKUP($A27,$V$6:$Z$25,5,FALSE),"")="",IFERROR(VLOOKUP($A27,$V$6:$Z$25,2,FALSE),"")&lt;&gt;N$7),VLOOKUP($F27,借上宿舎台帳!$B$6:$G$25,6,FALSE),VLOOKUP($A27,$V$6:$Z$25,5,FALSE)),0)</f>
        <v>0</v>
      </c>
      <c r="O28" s="22">
        <f>IF(AND($I27&lt;=DATEVALUE("2025/8/31"),$J27&lt;=DATEVALUE("2026/3/31"),$J27&gt;=DATEVALUE("2025/8/1")),IF(OR(IFERROR(VLOOKUP($A27,$V$6:$Z$25,5,FALSE),"")="",IFERROR(VLOOKUP($A27,$V$6:$Z$25,2,FALSE),"")&lt;&gt;O$7),VLOOKUP($F27,借上宿舎台帳!$B$6:$G$25,6,FALSE),VLOOKUP($A27,$V$6:$Z$25,5,FALSE)),0)</f>
        <v>0</v>
      </c>
      <c r="P28" s="22">
        <f>IF(AND($J27&gt;=DATEVALUE("2025/9/1"),$J27&lt;=DATEVALUE("2026/3/31")),IF(OR(IFERROR(VLOOKUP($A27,$V$6:$Z$25,5,FALSE),"")="",IFERROR(VLOOKUP($A27,$V$6:$Z$25,2,FALSE),"")&lt;&gt;P$7),VLOOKUP($F27,借上宿舎台帳!$B$6:$G$25,6,FALSE),VLOOKUP($A27,$V$6:$Z$25,5,FALSE)),0)</f>
        <v>0</v>
      </c>
      <c r="Q28" s="227"/>
    </row>
    <row r="29" spans="1:31" ht="30" customHeight="1" x14ac:dyDescent="0.15">
      <c r="A29" s="192"/>
      <c r="B29" s="231"/>
      <c r="C29" s="225"/>
      <c r="D29" s="236"/>
      <c r="E29" s="237"/>
      <c r="F29" s="244"/>
      <c r="G29" s="245"/>
      <c r="H29" s="246"/>
      <c r="I29" s="221"/>
      <c r="J29" s="221"/>
      <c r="K29" s="222"/>
      <c r="L29" s="225"/>
      <c r="M29" s="19" t="s">
        <v>16</v>
      </c>
      <c r="N29" s="22">
        <f>IF(OR(IFERROR(VLOOKUP($A27,$V$6:$X$25,3,FALSE),"")="",IFERROR(VLOOKUP($A27,$V$6:$X$25,2,FALSE),"")&lt;&gt;N$7),ROUNDDOWN(IF((N27-N28)&gt;=82000,82000,N27-N28)*3/4,-2),VLOOKUP($A27,$V$6:$X$25,3,FALSE))</f>
        <v>0</v>
      </c>
      <c r="O29" s="22">
        <f>IF(OR(IFERROR(VLOOKUP($A27,$V$6:$X$25,3,FALSE),"")="",IFERROR(VLOOKUP($A27,$V$6:$X$25,2,FALSE),"")&lt;&gt;O$7),ROUNDDOWN(IF((O27-O28)&gt;=82000,82000,O27-O28)*3/4,-2),VLOOKUP($A27,$V$6:$X$25,3,FALSE))</f>
        <v>0</v>
      </c>
      <c r="P29" s="22">
        <f>IF(OR(IFERROR(VLOOKUP($A27,$V$6:$X$25,3,FALSE),"")="",IFERROR(VLOOKUP($A27,$V$6:$X$25,2,FALSE),"")&lt;&gt;P$7),ROUNDDOWN(IF((P27-P28)&gt;=82000,82000,P27-P28)*3/4,-2),VLOOKUP($A27,$V$6:$X$25,3,FALSE))</f>
        <v>0</v>
      </c>
      <c r="Q29" s="228"/>
    </row>
    <row r="30" spans="1:31" ht="30" customHeight="1" x14ac:dyDescent="0.15">
      <c r="A30" s="190">
        <v>8</v>
      </c>
      <c r="B30" s="229"/>
      <c r="C30" s="223"/>
      <c r="D30" s="232"/>
      <c r="E30" s="233"/>
      <c r="F30" s="238"/>
      <c r="G30" s="239"/>
      <c r="H30" s="240"/>
      <c r="I30" s="219"/>
      <c r="J30" s="219"/>
      <c r="K30" s="222"/>
      <c r="L30" s="223"/>
      <c r="M30" s="19" t="s">
        <v>14</v>
      </c>
      <c r="N30" s="22">
        <f>IF(AND($I30&lt;=DATEVALUE("2025/7/31"),$J30&lt;=DATEVALUE("2026/3/31"),$J30&gt;=DATEVALUE("2025/4/1")),IF(OR(IFERROR(VLOOKUP($A30,$V$6:$Y$25,4,FALSE),"")="",IFERROR(VLOOKUP($A30,$V$6:$Y$25,2,FALSE),"")&lt;&gt;N$7),VLOOKUP($F30,借上宿舎台帳!$B$6:$F$25,5,FALSE),VLOOKUP($A30,$V$6:$Y$25,4,FALSE)),0)</f>
        <v>0</v>
      </c>
      <c r="O30" s="22">
        <f>IF(AND($I30&lt;=DATEVALUE("2025/8/31"),$J30&lt;=DATEVALUE("2026/3/31"),$J30&gt;=DATEVALUE("2025/8/1")),IF(OR(IFERROR(VLOOKUP($A30,$V$6:$Y$25,4,FALSE),"")="",IFERROR(VLOOKUP($A30,$V$6:$Y$25,2,FALSE),"")&lt;&gt;O$7),VLOOKUP($F30,借上宿舎台帳!$B$6:$F$25,5,FALSE),VLOOKUP($A30,$V$6:$Y$25,4,FALSE)),0)</f>
        <v>0</v>
      </c>
      <c r="P30" s="22">
        <f>IF(AND($J30&gt;=DATEVALUE("2025/9/1"),$J30&lt;=DATEVALUE("2026/3/31")),IF(OR(IFERROR(VLOOKUP($A30,$V$6:$Y$25,4,FALSE),"")="",IFERROR(VLOOKUP($A30,$V$6:$Y$25,2,FALSE),"")&lt;&gt;P$7),VLOOKUP($F30,借上宿舎台帳!$B$6:$F$25,5,FALSE),VLOOKUP($A30,$V$6:$Y$25,4,FALSE)),0)</f>
        <v>0</v>
      </c>
      <c r="Q30" s="226">
        <f t="shared" si="14"/>
        <v>0</v>
      </c>
    </row>
    <row r="31" spans="1:31" ht="30" customHeight="1" x14ac:dyDescent="0.15">
      <c r="A31" s="191"/>
      <c r="B31" s="230"/>
      <c r="C31" s="224"/>
      <c r="D31" s="234"/>
      <c r="E31" s="235"/>
      <c r="F31" s="241"/>
      <c r="G31" s="242"/>
      <c r="H31" s="243"/>
      <c r="I31" s="220"/>
      <c r="J31" s="220"/>
      <c r="K31" s="222"/>
      <c r="L31" s="224"/>
      <c r="M31" s="19" t="s">
        <v>15</v>
      </c>
      <c r="N31" s="22">
        <f>IF(AND($I30&lt;=DATEVALUE("2025/7/31"),$J30&lt;=DATEVALUE("2026/3/31"),$J30&gt;=DATEVALUE("2025/4/1")),IF(OR(IFERROR(VLOOKUP($A30,$V$6:$Z$25,5,FALSE),"")="",IFERROR(VLOOKUP($A30,$V$6:$Z$25,2,FALSE),"")&lt;&gt;N$7),VLOOKUP($F30,借上宿舎台帳!$B$6:$G$25,6,FALSE),VLOOKUP($A30,$V$6:$Z$25,5,FALSE)),0)</f>
        <v>0</v>
      </c>
      <c r="O31" s="22">
        <f>IF(AND($I30&lt;=DATEVALUE("2025/8/31"),$J30&lt;=DATEVALUE("2026/3/31"),$J30&gt;=DATEVALUE("2025/8/1")),IF(OR(IFERROR(VLOOKUP($A30,$V$6:$Z$25,5,FALSE),"")="",IFERROR(VLOOKUP($A30,$V$6:$Z$25,2,FALSE),"")&lt;&gt;O$7),VLOOKUP($F30,借上宿舎台帳!$B$6:$G$25,6,FALSE),VLOOKUP($A30,$V$6:$Z$25,5,FALSE)),0)</f>
        <v>0</v>
      </c>
      <c r="P31" s="22">
        <f>IF(AND($J30&gt;=DATEVALUE("2025/9/1"),$J30&lt;=DATEVALUE("2026/3/31")),IF(OR(IFERROR(VLOOKUP($A30,$V$6:$Z$25,5,FALSE),"")="",IFERROR(VLOOKUP($A30,$V$6:$Z$25,2,FALSE),"")&lt;&gt;P$7),VLOOKUP($F30,借上宿舎台帳!$B$6:$G$25,6,FALSE),VLOOKUP($A30,$V$6:$Z$25,5,FALSE)),0)</f>
        <v>0</v>
      </c>
      <c r="Q31" s="227"/>
    </row>
    <row r="32" spans="1:31" ht="30" customHeight="1" x14ac:dyDescent="0.15">
      <c r="A32" s="192"/>
      <c r="B32" s="231"/>
      <c r="C32" s="225"/>
      <c r="D32" s="236"/>
      <c r="E32" s="237"/>
      <c r="F32" s="244"/>
      <c r="G32" s="245"/>
      <c r="H32" s="246"/>
      <c r="I32" s="221"/>
      <c r="J32" s="221"/>
      <c r="K32" s="222"/>
      <c r="L32" s="225"/>
      <c r="M32" s="19" t="s">
        <v>16</v>
      </c>
      <c r="N32" s="22">
        <f>IF(OR(IFERROR(VLOOKUP($A30,$V$6:$X$25,3,FALSE),"")="",IFERROR(VLOOKUP($A30,$V$6:$X$25,2,FALSE),"")&lt;&gt;N$7),ROUNDDOWN(IF((N30-N31)&gt;=82000,82000,N30-N31)*3/4,-2),VLOOKUP($A30,$V$6:$X$25,3,FALSE))</f>
        <v>0</v>
      </c>
      <c r="O32" s="22">
        <f>IF(OR(IFERROR(VLOOKUP($A30,$V$6:$X$25,3,FALSE),"")="",IFERROR(VLOOKUP($A30,$V$6:$X$25,2,FALSE),"")&lt;&gt;O$7),ROUNDDOWN(IF((O30-O31)&gt;=82000,82000,O30-O31)*3/4,-2),VLOOKUP($A30,$V$6:$X$25,3,FALSE))</f>
        <v>0</v>
      </c>
      <c r="P32" s="22">
        <f>IF(OR(IFERROR(VLOOKUP($A30,$V$6:$X$25,3,FALSE),"")="",IFERROR(VLOOKUP($A30,$V$6:$X$25,2,FALSE),"")&lt;&gt;P$7),ROUNDDOWN(IF((P30-P31)&gt;=82000,82000,P30-P31)*3/4,-2),VLOOKUP($A30,$V$6:$X$25,3,FALSE))</f>
        <v>0</v>
      </c>
      <c r="Q32" s="228"/>
    </row>
    <row r="33" spans="1:17" ht="30" customHeight="1" x14ac:dyDescent="0.15">
      <c r="A33" s="190">
        <v>9</v>
      </c>
      <c r="B33" s="229"/>
      <c r="C33" s="223"/>
      <c r="D33" s="232"/>
      <c r="E33" s="233"/>
      <c r="F33" s="238"/>
      <c r="G33" s="239"/>
      <c r="H33" s="240"/>
      <c r="I33" s="219"/>
      <c r="J33" s="219"/>
      <c r="K33" s="222"/>
      <c r="L33" s="223"/>
      <c r="M33" s="19" t="s">
        <v>14</v>
      </c>
      <c r="N33" s="22">
        <f>IF(AND($I33&lt;=DATEVALUE("2025/7/31"),$J33&lt;=DATEVALUE("2026/3/31"),$J33&gt;=DATEVALUE("2025/4/1")),IF(OR(IFERROR(VLOOKUP($A33,$V$6:$Y$25,4,FALSE),"")="",IFERROR(VLOOKUP($A33,$V$6:$Y$25,2,FALSE),"")&lt;&gt;N$7),VLOOKUP($F33,借上宿舎台帳!$B$6:$F$25,5,FALSE),VLOOKUP($A33,$V$6:$Y$25,4,FALSE)),0)</f>
        <v>0</v>
      </c>
      <c r="O33" s="22">
        <f>IF(AND($I33&lt;=DATEVALUE("2025/8/31"),$J33&lt;=DATEVALUE("2026/3/31"),$J33&gt;=DATEVALUE("2025/8/1")),IF(OR(IFERROR(VLOOKUP($A33,$V$6:$Y$25,4,FALSE),"")="",IFERROR(VLOOKUP($A33,$V$6:$Y$25,2,FALSE),"")&lt;&gt;O$7),VLOOKUP($F33,借上宿舎台帳!$B$6:$F$25,5,FALSE),VLOOKUP($A33,$V$6:$Y$25,4,FALSE)),0)</f>
        <v>0</v>
      </c>
      <c r="P33" s="22">
        <f>IF(AND($J33&gt;=DATEVALUE("2025/9/1"),$J33&lt;=DATEVALUE("2026/3/31")),IF(OR(IFERROR(VLOOKUP($A33,$V$6:$Y$25,4,FALSE),"")="",IFERROR(VLOOKUP($A33,$V$6:$Y$25,2,FALSE),"")&lt;&gt;P$7),VLOOKUP($F33,借上宿舎台帳!$B$6:$F$25,5,FALSE),VLOOKUP($A33,$V$6:$Y$25,4,FALSE)),0)</f>
        <v>0</v>
      </c>
      <c r="Q33" s="226">
        <f t="shared" si="14"/>
        <v>0</v>
      </c>
    </row>
    <row r="34" spans="1:17" ht="30" customHeight="1" x14ac:dyDescent="0.15">
      <c r="A34" s="191"/>
      <c r="B34" s="230"/>
      <c r="C34" s="224"/>
      <c r="D34" s="234"/>
      <c r="E34" s="235"/>
      <c r="F34" s="241"/>
      <c r="G34" s="242"/>
      <c r="H34" s="243"/>
      <c r="I34" s="220"/>
      <c r="J34" s="220"/>
      <c r="K34" s="222"/>
      <c r="L34" s="224"/>
      <c r="M34" s="19" t="s">
        <v>15</v>
      </c>
      <c r="N34" s="22">
        <f>IF(AND($I33&lt;=DATEVALUE("2025/7/31"),$J33&lt;=DATEVALUE("2026/3/31"),$J33&gt;=DATEVALUE("2025/4/1")),IF(OR(IFERROR(VLOOKUP($A33,$V$6:$Z$25,5,FALSE),"")="",IFERROR(VLOOKUP($A33,$V$6:$Z$25,2,FALSE),"")&lt;&gt;N$7),VLOOKUP($F33,借上宿舎台帳!$B$6:$G$25,6,FALSE),VLOOKUP($A33,$V$6:$Z$25,5,FALSE)),0)</f>
        <v>0</v>
      </c>
      <c r="O34" s="22">
        <f>IF(AND($I33&lt;=DATEVALUE("2025/8/31"),$J33&lt;=DATEVALUE("2026/3/31"),$J33&gt;=DATEVALUE("2025/8/1")),IF(OR(IFERROR(VLOOKUP($A33,$V$6:$Z$25,5,FALSE),"")="",IFERROR(VLOOKUP($A33,$V$6:$Z$25,2,FALSE),"")&lt;&gt;O$7),VLOOKUP($F33,借上宿舎台帳!$B$6:$G$25,6,FALSE),VLOOKUP($A33,$V$6:$Z$25,5,FALSE)),0)</f>
        <v>0</v>
      </c>
      <c r="P34" s="22">
        <f>IF(AND($J33&gt;=DATEVALUE("2025/9/1"),$J33&lt;=DATEVALUE("2026/3/31")),IF(OR(IFERROR(VLOOKUP($A33,$V$6:$Z$25,5,FALSE),"")="",IFERROR(VLOOKUP($A33,$V$6:$Z$25,2,FALSE),"")&lt;&gt;P$7),VLOOKUP($F33,借上宿舎台帳!$B$6:$G$25,6,FALSE),VLOOKUP($A33,$V$6:$Z$25,5,FALSE)),0)</f>
        <v>0</v>
      </c>
      <c r="Q34" s="227"/>
    </row>
    <row r="35" spans="1:17" ht="30" customHeight="1" x14ac:dyDescent="0.15">
      <c r="A35" s="192"/>
      <c r="B35" s="231"/>
      <c r="C35" s="225"/>
      <c r="D35" s="236"/>
      <c r="E35" s="237"/>
      <c r="F35" s="244"/>
      <c r="G35" s="245"/>
      <c r="H35" s="246"/>
      <c r="I35" s="221"/>
      <c r="J35" s="221"/>
      <c r="K35" s="222"/>
      <c r="L35" s="225"/>
      <c r="M35" s="19" t="s">
        <v>16</v>
      </c>
      <c r="N35" s="22">
        <f>IF(OR(IFERROR(VLOOKUP($A33,$V$6:$X$25,3,FALSE),"")="",IFERROR(VLOOKUP($A33,$V$6:$X$25,2,FALSE),"")&lt;&gt;N$7),ROUNDDOWN(IF((N33-N34)&gt;=82000,82000,N33-N34)*3/4,-2),VLOOKUP($A33,$V$6:$X$25,3,FALSE))</f>
        <v>0</v>
      </c>
      <c r="O35" s="22">
        <f>IF(OR(IFERROR(VLOOKUP($A33,$V$6:$X$25,3,FALSE),"")="",IFERROR(VLOOKUP($A33,$V$6:$X$25,2,FALSE),"")&lt;&gt;O$7),ROUNDDOWN(IF((O33-O34)&gt;=82000,82000,O33-O34)*3/4,-2),VLOOKUP($A33,$V$6:$X$25,3,FALSE))</f>
        <v>0</v>
      </c>
      <c r="P35" s="22">
        <f>IF(OR(IFERROR(VLOOKUP($A33,$V$6:$X$25,3,FALSE),"")="",IFERROR(VLOOKUP($A33,$V$6:$X$25,2,FALSE),"")&lt;&gt;P$7),ROUNDDOWN(IF((P33-P34)&gt;=82000,82000,P33-P34)*3/4,-2),VLOOKUP($A33,$V$6:$X$25,3,FALSE))</f>
        <v>0</v>
      </c>
      <c r="Q35" s="228"/>
    </row>
    <row r="36" spans="1:17" ht="30" customHeight="1" x14ac:dyDescent="0.15">
      <c r="A36" s="190">
        <v>10</v>
      </c>
      <c r="B36" s="229"/>
      <c r="C36" s="223"/>
      <c r="D36" s="232"/>
      <c r="E36" s="233"/>
      <c r="F36" s="238"/>
      <c r="G36" s="239"/>
      <c r="H36" s="240"/>
      <c r="I36" s="219"/>
      <c r="J36" s="219"/>
      <c r="K36" s="222"/>
      <c r="L36" s="223"/>
      <c r="M36" s="19" t="s">
        <v>14</v>
      </c>
      <c r="N36" s="22">
        <f>IF(AND($I36&lt;=DATEVALUE("2025/7/31"),$J36&lt;=DATEVALUE("2026/3/31"),$J36&gt;=DATEVALUE("2025/4/1")),IF(OR(IFERROR(VLOOKUP($A36,$V$6:$Y$25,4,FALSE),"")="",IFERROR(VLOOKUP($A36,$V$6:$Y$25,2,FALSE),"")&lt;&gt;N$7),VLOOKUP($F36,借上宿舎台帳!$B$6:$F$25,5,FALSE),VLOOKUP($A36,$V$6:$Y$25,4,FALSE)),0)</f>
        <v>0</v>
      </c>
      <c r="O36" s="22">
        <f>IF(AND($I36&lt;=DATEVALUE("2025/8/31"),$J36&lt;=DATEVALUE("2026/3/31"),$J36&gt;=DATEVALUE("2025/8/1")),IF(OR(IFERROR(VLOOKUP($A36,$V$6:$Y$25,4,FALSE),"")="",IFERROR(VLOOKUP($A36,$V$6:$Y$25,2,FALSE),"")&lt;&gt;O$7),VLOOKUP($F36,借上宿舎台帳!$B$6:$F$25,5,FALSE),VLOOKUP($A36,$V$6:$Y$25,4,FALSE)),0)</f>
        <v>0</v>
      </c>
      <c r="P36" s="22">
        <f>IF(AND($J36&gt;=DATEVALUE("2025/9/1"),$J36&lt;=DATEVALUE("2026/3/31")),IF(OR(IFERROR(VLOOKUP($A36,$V$6:$Y$25,4,FALSE),"")="",IFERROR(VLOOKUP($A36,$V$6:$Y$25,2,FALSE),"")&lt;&gt;P$7),VLOOKUP($F36,借上宿舎台帳!$B$6:$F$25,5,FALSE),VLOOKUP($A36,$V$6:$Y$25,4,FALSE)),0)</f>
        <v>0</v>
      </c>
      <c r="Q36" s="226">
        <f t="shared" si="14"/>
        <v>0</v>
      </c>
    </row>
    <row r="37" spans="1:17" ht="30" customHeight="1" x14ac:dyDescent="0.15">
      <c r="A37" s="191"/>
      <c r="B37" s="230"/>
      <c r="C37" s="224"/>
      <c r="D37" s="234"/>
      <c r="E37" s="235"/>
      <c r="F37" s="241"/>
      <c r="G37" s="242"/>
      <c r="H37" s="243"/>
      <c r="I37" s="220"/>
      <c r="J37" s="220"/>
      <c r="K37" s="222"/>
      <c r="L37" s="224"/>
      <c r="M37" s="19" t="s">
        <v>15</v>
      </c>
      <c r="N37" s="22">
        <f>IF(AND($I36&lt;=DATEVALUE("2025/7/31"),$J36&lt;=DATEVALUE("2026/3/31"),$J36&gt;=DATEVALUE("2025/4/1")),IF(OR(IFERROR(VLOOKUP($A36,$V$6:$Z$25,5,FALSE),"")="",IFERROR(VLOOKUP($A36,$V$6:$Z$25,2,FALSE),"")&lt;&gt;N$7),VLOOKUP($F36,借上宿舎台帳!$B$6:$G$25,6,FALSE),VLOOKUP($A36,$V$6:$Z$25,5,FALSE)),0)</f>
        <v>0</v>
      </c>
      <c r="O37" s="22">
        <f>IF(AND($I36&lt;=DATEVALUE("2025/8/31"),$J36&lt;=DATEVALUE("2026/3/31"),$J36&gt;=DATEVALUE("2025/8/1")),IF(OR(IFERROR(VLOOKUP($A36,$V$6:$Z$25,5,FALSE),"")="",IFERROR(VLOOKUP($A36,$V$6:$Z$25,2,FALSE),"")&lt;&gt;O$7),VLOOKUP($F36,借上宿舎台帳!$B$6:$G$25,6,FALSE),VLOOKUP($A36,$V$6:$Z$25,5,FALSE)),0)</f>
        <v>0</v>
      </c>
      <c r="P37" s="22">
        <f>IF(AND($J36&gt;=DATEVALUE("2025/9/1"),$J36&lt;=DATEVALUE("2026/3/31")),IF(OR(IFERROR(VLOOKUP($A36,$V$6:$Z$25,5,FALSE),"")="",IFERROR(VLOOKUP($A36,$V$6:$Z$25,2,FALSE),"")&lt;&gt;P$7),VLOOKUP($F36,借上宿舎台帳!$B$6:$G$25,6,FALSE),VLOOKUP($A36,$V$6:$Z$25,5,FALSE)),0)</f>
        <v>0</v>
      </c>
      <c r="Q37" s="227"/>
    </row>
    <row r="38" spans="1:17" ht="30" customHeight="1" x14ac:dyDescent="0.15">
      <c r="A38" s="192"/>
      <c r="B38" s="231"/>
      <c r="C38" s="225"/>
      <c r="D38" s="236"/>
      <c r="E38" s="237"/>
      <c r="F38" s="244"/>
      <c r="G38" s="245"/>
      <c r="H38" s="246"/>
      <c r="I38" s="221"/>
      <c r="J38" s="221"/>
      <c r="K38" s="222"/>
      <c r="L38" s="225"/>
      <c r="M38" s="19" t="s">
        <v>16</v>
      </c>
      <c r="N38" s="22">
        <f>IF(OR(IFERROR(VLOOKUP($A36,$V$6:$X$25,3,FALSE),"")="",IFERROR(VLOOKUP($A36,$V$6:$X$25,2,FALSE),"")&lt;&gt;N$7),ROUNDDOWN(IF((N36-N37)&gt;=82000,82000,N36-N37)*3/4,-2),VLOOKUP($A36,$V$6:$X$25,3,FALSE))</f>
        <v>0</v>
      </c>
      <c r="O38" s="22">
        <f>IF(OR(IFERROR(VLOOKUP($A36,$V$6:$X$25,3,FALSE),"")="",IFERROR(VLOOKUP($A36,$V$6:$X$25,2,FALSE),"")&lt;&gt;O$7),ROUNDDOWN(IF((O36-O37)&gt;=82000,82000,O36-O37)*3/4,-2),VLOOKUP($A36,$V$6:$X$25,3,FALSE))</f>
        <v>0</v>
      </c>
      <c r="P38" s="22">
        <f>IF(OR(IFERROR(VLOOKUP($A36,$V$6:$X$25,3,FALSE),"")="",IFERROR(VLOOKUP($A36,$V$6:$X$25,2,FALSE),"")&lt;&gt;P$7),ROUNDDOWN(IF((P36-P37)&gt;=82000,82000,P36-P37)*3/4,-2),VLOOKUP($A36,$V$6:$X$25,3,FALSE))</f>
        <v>0</v>
      </c>
      <c r="Q38" s="228"/>
    </row>
    <row r="39" spans="1:17" ht="30" customHeight="1" x14ac:dyDescent="0.15">
      <c r="A39" s="190">
        <v>11</v>
      </c>
      <c r="B39" s="229"/>
      <c r="C39" s="223"/>
      <c r="D39" s="232"/>
      <c r="E39" s="233"/>
      <c r="F39" s="238"/>
      <c r="G39" s="239"/>
      <c r="H39" s="240"/>
      <c r="I39" s="219"/>
      <c r="J39" s="219"/>
      <c r="K39" s="222"/>
      <c r="L39" s="223"/>
      <c r="M39" s="19" t="s">
        <v>14</v>
      </c>
      <c r="N39" s="22">
        <f>IF(AND($I39&lt;=DATEVALUE("2025/7/31"),$J39&lt;=DATEVALUE("2026/3/31"),$J39&gt;=DATEVALUE("2025/4/1")),IF(OR(IFERROR(VLOOKUP($A39,$V$6:$Y$25,4,FALSE),"")="",IFERROR(VLOOKUP($A39,$V$6:$Y$25,2,FALSE),"")&lt;&gt;N$7),VLOOKUP($F39,借上宿舎台帳!$B$6:$F$25,5,FALSE),VLOOKUP($A39,$V$6:$Y$25,4,FALSE)),0)</f>
        <v>0</v>
      </c>
      <c r="O39" s="22">
        <f>IF(AND($I39&lt;=DATEVALUE("2025/8/31"),$J39&lt;=DATEVALUE("2026/3/31"),$J39&gt;=DATEVALUE("2025/8/1")),IF(OR(IFERROR(VLOOKUP($A39,$V$6:$Y$25,4,FALSE),"")="",IFERROR(VLOOKUP($A39,$V$6:$Y$25,2,FALSE),"")&lt;&gt;O$7),VLOOKUP($F39,借上宿舎台帳!$B$6:$F$25,5,FALSE),VLOOKUP($A39,$V$6:$Y$25,4,FALSE)),0)</f>
        <v>0</v>
      </c>
      <c r="P39" s="22">
        <f>IF(AND($J39&gt;=DATEVALUE("2025/9/1"),$J39&lt;=DATEVALUE("2026/3/31")),IF(OR(IFERROR(VLOOKUP($A39,$V$6:$Y$25,4,FALSE),"")="",IFERROR(VLOOKUP($A39,$V$6:$Y$25,2,FALSE),"")&lt;&gt;P$7),VLOOKUP($F39,借上宿舎台帳!$B$6:$F$25,5,FALSE),VLOOKUP($A39,$V$6:$Y$25,4,FALSE)),0)</f>
        <v>0</v>
      </c>
      <c r="Q39" s="226">
        <f t="shared" si="14"/>
        <v>0</v>
      </c>
    </row>
    <row r="40" spans="1:17" ht="30" customHeight="1" x14ac:dyDescent="0.15">
      <c r="A40" s="191"/>
      <c r="B40" s="230"/>
      <c r="C40" s="224"/>
      <c r="D40" s="234"/>
      <c r="E40" s="235"/>
      <c r="F40" s="241"/>
      <c r="G40" s="242"/>
      <c r="H40" s="243"/>
      <c r="I40" s="220"/>
      <c r="J40" s="220"/>
      <c r="K40" s="222"/>
      <c r="L40" s="224"/>
      <c r="M40" s="19" t="s">
        <v>15</v>
      </c>
      <c r="N40" s="22">
        <f>IF(AND($I39&lt;=DATEVALUE("2025/7/31"),$J39&lt;=DATEVALUE("2026/3/31"),$J39&gt;=DATEVALUE("2025/4/1")),IF(OR(IFERROR(VLOOKUP($A39,$V$6:$Z$25,5,FALSE),"")="",IFERROR(VLOOKUP($A39,$V$6:$Z$25,2,FALSE),"")&lt;&gt;N$7),VLOOKUP($F39,借上宿舎台帳!$B$6:$G$25,6,FALSE),VLOOKUP($A39,$V$6:$Z$25,5,FALSE)),0)</f>
        <v>0</v>
      </c>
      <c r="O40" s="22">
        <f>IF(AND($I39&lt;=DATEVALUE("2025/8/31"),$J39&lt;=DATEVALUE("2026/3/31"),$J39&gt;=DATEVALUE("2025/8/1")),IF(OR(IFERROR(VLOOKUP($A39,$V$6:$Z$25,5,FALSE),"")="",IFERROR(VLOOKUP($A39,$V$6:$Z$25,2,FALSE),"")&lt;&gt;O$7),VLOOKUP($F39,借上宿舎台帳!$B$6:$G$25,6,FALSE),VLOOKUP($A39,$V$6:$Z$25,5,FALSE)),0)</f>
        <v>0</v>
      </c>
      <c r="P40" s="22">
        <f>IF(AND($J39&gt;=DATEVALUE("2025/9/1"),$J39&lt;=DATEVALUE("2026/3/31")),IF(OR(IFERROR(VLOOKUP($A39,$V$6:$Z$25,5,FALSE),"")="",IFERROR(VLOOKUP($A39,$V$6:$Z$25,2,FALSE),"")&lt;&gt;P$7),VLOOKUP($F39,借上宿舎台帳!$B$6:$G$25,6,FALSE),VLOOKUP($A39,$V$6:$Z$25,5,FALSE)),0)</f>
        <v>0</v>
      </c>
      <c r="Q40" s="227"/>
    </row>
    <row r="41" spans="1:17" ht="30" customHeight="1" x14ac:dyDescent="0.15">
      <c r="A41" s="192"/>
      <c r="B41" s="231"/>
      <c r="C41" s="225"/>
      <c r="D41" s="236"/>
      <c r="E41" s="237"/>
      <c r="F41" s="244"/>
      <c r="G41" s="245"/>
      <c r="H41" s="246"/>
      <c r="I41" s="221"/>
      <c r="J41" s="221"/>
      <c r="K41" s="222"/>
      <c r="L41" s="225"/>
      <c r="M41" s="19" t="s">
        <v>16</v>
      </c>
      <c r="N41" s="22">
        <f>IF(OR(IFERROR(VLOOKUP($A39,$V$6:$X$25,3,FALSE),"")="",IFERROR(VLOOKUP($A39,$V$6:$X$25,2,FALSE),"")&lt;&gt;N$7),ROUNDDOWN(IF((N39-N40)&gt;=82000,82000,N39-N40)*3/4,-2),VLOOKUP($A39,$V$6:$X$25,3,FALSE))</f>
        <v>0</v>
      </c>
      <c r="O41" s="22">
        <f>IF(OR(IFERROR(VLOOKUP($A39,$V$6:$X$25,3,FALSE),"")="",IFERROR(VLOOKUP($A39,$V$6:$X$25,2,FALSE),"")&lt;&gt;O$7),ROUNDDOWN(IF((O39-O40)&gt;=82000,82000,O39-O40)*3/4,-2),VLOOKUP($A39,$V$6:$X$25,3,FALSE))</f>
        <v>0</v>
      </c>
      <c r="P41" s="22">
        <f>IF(OR(IFERROR(VLOOKUP($A39,$V$6:$X$25,3,FALSE),"")="",IFERROR(VLOOKUP($A39,$V$6:$X$25,2,FALSE),"")&lt;&gt;P$7),ROUNDDOWN(IF((P39-P40)&gt;=82000,82000,P39-P40)*3/4,-2),VLOOKUP($A39,$V$6:$X$25,3,FALSE))</f>
        <v>0</v>
      </c>
      <c r="Q41" s="228"/>
    </row>
    <row r="42" spans="1:17" ht="30" customHeight="1" x14ac:dyDescent="0.15">
      <c r="A42" s="190">
        <v>12</v>
      </c>
      <c r="B42" s="229"/>
      <c r="C42" s="223"/>
      <c r="D42" s="232"/>
      <c r="E42" s="233"/>
      <c r="F42" s="238"/>
      <c r="G42" s="239"/>
      <c r="H42" s="240"/>
      <c r="I42" s="219"/>
      <c r="J42" s="219"/>
      <c r="K42" s="222"/>
      <c r="L42" s="223"/>
      <c r="M42" s="19" t="s">
        <v>14</v>
      </c>
      <c r="N42" s="22">
        <f>IF(AND($I42&lt;=DATEVALUE("2025/7/31"),$J42&lt;=DATEVALUE("2026/3/31"),$J42&gt;=DATEVALUE("2025/4/1")),IF(OR(IFERROR(VLOOKUP($A42,$V$6:$Y$25,4,FALSE),"")="",IFERROR(VLOOKUP($A42,$V$6:$Y$25,2,FALSE),"")&lt;&gt;N$7),VLOOKUP($F42,借上宿舎台帳!$B$6:$F$25,5,FALSE),VLOOKUP($A42,$V$6:$Y$25,4,FALSE)),0)</f>
        <v>0</v>
      </c>
      <c r="O42" s="22">
        <f>IF(AND($I42&lt;=DATEVALUE("2025/8/31"),$J42&lt;=DATEVALUE("2026/3/31"),$J42&gt;=DATEVALUE("2025/8/1")),IF(OR(IFERROR(VLOOKUP($A42,$V$6:$Y$25,4,FALSE),"")="",IFERROR(VLOOKUP($A42,$V$6:$Y$25,2,FALSE),"")&lt;&gt;O$7),VLOOKUP($F42,借上宿舎台帳!$B$6:$F$25,5,FALSE),VLOOKUP($A42,$V$6:$Y$25,4,FALSE)),0)</f>
        <v>0</v>
      </c>
      <c r="P42" s="22">
        <f>IF(AND($J42&gt;=DATEVALUE("2025/9/1"),$J42&lt;=DATEVALUE("2026/3/31")),IF(OR(IFERROR(VLOOKUP($A42,$V$6:$Y$25,4,FALSE),"")="",IFERROR(VLOOKUP($A42,$V$6:$Y$25,2,FALSE),"")&lt;&gt;P$7),VLOOKUP($F42,借上宿舎台帳!$B$6:$F$25,5,FALSE),VLOOKUP($A42,$V$6:$Y$25,4,FALSE)),0)</f>
        <v>0</v>
      </c>
      <c r="Q42" s="226">
        <f t="shared" si="14"/>
        <v>0</v>
      </c>
    </row>
    <row r="43" spans="1:17" ht="30" customHeight="1" x14ac:dyDescent="0.15">
      <c r="A43" s="191"/>
      <c r="B43" s="230"/>
      <c r="C43" s="224"/>
      <c r="D43" s="234"/>
      <c r="E43" s="235"/>
      <c r="F43" s="241"/>
      <c r="G43" s="242"/>
      <c r="H43" s="243"/>
      <c r="I43" s="220"/>
      <c r="J43" s="220"/>
      <c r="K43" s="222"/>
      <c r="L43" s="224"/>
      <c r="M43" s="19" t="s">
        <v>15</v>
      </c>
      <c r="N43" s="22">
        <f>IF(AND($I42&lt;=DATEVALUE("2025/7/31"),$J42&lt;=DATEVALUE("2026/3/31"),$J42&gt;=DATEVALUE("2025/4/1")),IF(OR(IFERROR(VLOOKUP($A42,$V$6:$Z$25,5,FALSE),"")="",IFERROR(VLOOKUP($A42,$V$6:$Z$25,2,FALSE),"")&lt;&gt;N$7),VLOOKUP($F42,借上宿舎台帳!$B$6:$G$25,6,FALSE),VLOOKUP($A42,$V$6:$Z$25,5,FALSE)),0)</f>
        <v>0</v>
      </c>
      <c r="O43" s="22">
        <f>IF(AND($I42&lt;=DATEVALUE("2025/8/31"),$J42&lt;=DATEVALUE("2026/3/31"),$J42&gt;=DATEVALUE("2025/8/1")),IF(OR(IFERROR(VLOOKUP($A42,$V$6:$Z$25,5,FALSE),"")="",IFERROR(VLOOKUP($A42,$V$6:$Z$25,2,FALSE),"")&lt;&gt;O$7),VLOOKUP($F42,借上宿舎台帳!$B$6:$G$25,6,FALSE),VLOOKUP($A42,$V$6:$Z$25,5,FALSE)),0)</f>
        <v>0</v>
      </c>
      <c r="P43" s="22">
        <f>IF(AND($J42&gt;=DATEVALUE("2025/9/1"),$J42&lt;=DATEVALUE("2026/3/31")),IF(OR(IFERROR(VLOOKUP($A42,$V$6:$Z$25,5,FALSE),"")="",IFERROR(VLOOKUP($A42,$V$6:$Z$25,2,FALSE),"")&lt;&gt;P$7),VLOOKUP($F42,借上宿舎台帳!$B$6:$G$25,6,FALSE),VLOOKUP($A42,$V$6:$Z$25,5,FALSE)),0)</f>
        <v>0</v>
      </c>
      <c r="Q43" s="227"/>
    </row>
    <row r="44" spans="1:17" ht="30" customHeight="1" x14ac:dyDescent="0.15">
      <c r="A44" s="192"/>
      <c r="B44" s="231"/>
      <c r="C44" s="225"/>
      <c r="D44" s="236"/>
      <c r="E44" s="237"/>
      <c r="F44" s="244"/>
      <c r="G44" s="245"/>
      <c r="H44" s="246"/>
      <c r="I44" s="221"/>
      <c r="J44" s="221"/>
      <c r="K44" s="222"/>
      <c r="L44" s="225"/>
      <c r="M44" s="19" t="s">
        <v>16</v>
      </c>
      <c r="N44" s="22">
        <f>IF(OR(IFERROR(VLOOKUP($A42,$V$6:$X$25,3,FALSE),"")="",IFERROR(VLOOKUP($A42,$V$6:$X$25,2,FALSE),"")&lt;&gt;N$7),ROUNDDOWN(IF((N42-N43)&gt;=82000,82000,N42-N43)*3/4,-2),VLOOKUP($A42,$V$6:$X$25,3,FALSE))</f>
        <v>0</v>
      </c>
      <c r="O44" s="22">
        <f>IF(OR(IFERROR(VLOOKUP($A42,$V$6:$X$25,3,FALSE),"")="",IFERROR(VLOOKUP($A42,$V$6:$X$25,2,FALSE),"")&lt;&gt;O$7),ROUNDDOWN(IF((O42-O43)&gt;=82000,82000,O42-O43)*3/4,-2),VLOOKUP($A42,$V$6:$X$25,3,FALSE))</f>
        <v>0</v>
      </c>
      <c r="P44" s="22">
        <f>IF(OR(IFERROR(VLOOKUP($A42,$V$6:$X$25,3,FALSE),"")="",IFERROR(VLOOKUP($A42,$V$6:$X$25,2,FALSE),"")&lt;&gt;P$7),ROUNDDOWN(IF((P42-P43)&gt;=82000,82000,P42-P43)*3/4,-2),VLOOKUP($A42,$V$6:$X$25,3,FALSE))</f>
        <v>0</v>
      </c>
      <c r="Q44" s="228"/>
    </row>
    <row r="45" spans="1:17" ht="30" customHeight="1" x14ac:dyDescent="0.15">
      <c r="A45" s="190">
        <v>13</v>
      </c>
      <c r="B45" s="229"/>
      <c r="C45" s="223"/>
      <c r="D45" s="232"/>
      <c r="E45" s="233"/>
      <c r="F45" s="238"/>
      <c r="G45" s="239"/>
      <c r="H45" s="240"/>
      <c r="I45" s="219"/>
      <c r="J45" s="219"/>
      <c r="K45" s="222"/>
      <c r="L45" s="223"/>
      <c r="M45" s="19" t="s">
        <v>14</v>
      </c>
      <c r="N45" s="22">
        <f>IF(AND($I45&lt;=DATEVALUE("2025/7/31"),$J45&lt;=DATEVALUE("2026/3/31"),$J45&gt;=DATEVALUE("2025/4/1")),IF(OR(IFERROR(VLOOKUP($A45,$V$6:$Y$25,4,FALSE),"")="",IFERROR(VLOOKUP($A45,$V$6:$Y$25,2,FALSE),"")&lt;&gt;N$7),VLOOKUP($F45,借上宿舎台帳!$B$6:$F$25,5,FALSE),VLOOKUP($A45,$V$6:$Y$25,4,FALSE)),0)</f>
        <v>0</v>
      </c>
      <c r="O45" s="22">
        <f>IF(AND($I45&lt;=DATEVALUE("2025/8/31"),$J45&lt;=DATEVALUE("2026/3/31"),$J45&gt;=DATEVALUE("2025/8/1")),IF(OR(IFERROR(VLOOKUP($A45,$V$6:$Y$25,4,FALSE),"")="",IFERROR(VLOOKUP($A45,$V$6:$Y$25,2,FALSE),"")&lt;&gt;O$7),VLOOKUP($F45,借上宿舎台帳!$B$6:$F$25,5,FALSE),VLOOKUP($A45,$V$6:$Y$25,4,FALSE)),0)</f>
        <v>0</v>
      </c>
      <c r="P45" s="22">
        <f>IF(AND($J45&gt;=DATEVALUE("2025/9/1"),$J45&lt;=DATEVALUE("2026/3/31")),IF(OR(IFERROR(VLOOKUP($A45,$V$6:$Y$25,4,FALSE),"")="",IFERROR(VLOOKUP($A45,$V$6:$Y$25,2,FALSE),"")&lt;&gt;P$7),VLOOKUP($F45,借上宿舎台帳!$B$6:$F$25,5,FALSE),VLOOKUP($A45,$V$6:$Y$25,4,FALSE)),0)</f>
        <v>0</v>
      </c>
      <c r="Q45" s="226">
        <f t="shared" si="14"/>
        <v>0</v>
      </c>
    </row>
    <row r="46" spans="1:17" ht="30" customHeight="1" x14ac:dyDescent="0.15">
      <c r="A46" s="191"/>
      <c r="B46" s="230"/>
      <c r="C46" s="224"/>
      <c r="D46" s="234"/>
      <c r="E46" s="235"/>
      <c r="F46" s="241"/>
      <c r="G46" s="242"/>
      <c r="H46" s="243"/>
      <c r="I46" s="220"/>
      <c r="J46" s="220"/>
      <c r="K46" s="222"/>
      <c r="L46" s="224"/>
      <c r="M46" s="19" t="s">
        <v>15</v>
      </c>
      <c r="N46" s="22">
        <f>IF(AND($I45&lt;=DATEVALUE("2025/7/31"),$J45&lt;=DATEVALUE("2026/3/31"),$J45&gt;=DATEVALUE("2025/4/1")),IF(OR(IFERROR(VLOOKUP($A45,$V$6:$Z$25,5,FALSE),"")="",IFERROR(VLOOKUP($A45,$V$6:$Z$25,2,FALSE),"")&lt;&gt;N$7),VLOOKUP($F45,借上宿舎台帳!$B$6:$G$25,6,FALSE),VLOOKUP($A45,$V$6:$Z$25,5,FALSE)),0)</f>
        <v>0</v>
      </c>
      <c r="O46" s="22">
        <f>IF(AND($I45&lt;=DATEVALUE("2025/8/31"),$J45&lt;=DATEVALUE("2026/3/31"),$J45&gt;=DATEVALUE("2025/8/1")),IF(OR(IFERROR(VLOOKUP($A45,$V$6:$Z$25,5,FALSE),"")="",IFERROR(VLOOKUP($A45,$V$6:$Z$25,2,FALSE),"")&lt;&gt;O$7),VLOOKUP($F45,借上宿舎台帳!$B$6:$G$25,6,FALSE),VLOOKUP($A45,$V$6:$Z$25,5,FALSE)),0)</f>
        <v>0</v>
      </c>
      <c r="P46" s="22">
        <f>IF(AND($J45&gt;=DATEVALUE("2025/9/1"),$J45&lt;=DATEVALUE("2026/3/31")),IF(OR(IFERROR(VLOOKUP($A45,$V$6:$Z$25,5,FALSE),"")="",IFERROR(VLOOKUP($A45,$V$6:$Z$25,2,FALSE),"")&lt;&gt;P$7),VLOOKUP($F45,借上宿舎台帳!$B$6:$G$25,6,FALSE),VLOOKUP($A45,$V$6:$Z$25,5,FALSE)),0)</f>
        <v>0</v>
      </c>
      <c r="Q46" s="227"/>
    </row>
    <row r="47" spans="1:17" ht="30" customHeight="1" x14ac:dyDescent="0.15">
      <c r="A47" s="192"/>
      <c r="B47" s="231"/>
      <c r="C47" s="225"/>
      <c r="D47" s="236"/>
      <c r="E47" s="237"/>
      <c r="F47" s="244"/>
      <c r="G47" s="245"/>
      <c r="H47" s="246"/>
      <c r="I47" s="221"/>
      <c r="J47" s="221"/>
      <c r="K47" s="222"/>
      <c r="L47" s="225"/>
      <c r="M47" s="19" t="s">
        <v>16</v>
      </c>
      <c r="N47" s="22">
        <f>IF(OR(IFERROR(VLOOKUP($A45,$V$6:$X$25,3,FALSE),"")="",IFERROR(VLOOKUP($A45,$V$6:$X$25,2,FALSE),"")&lt;&gt;N$7),ROUNDDOWN(IF((N45-N46)&gt;=82000,82000,N45-N46)*3/4,-2),VLOOKUP($A45,$V$6:$X$25,3,FALSE))</f>
        <v>0</v>
      </c>
      <c r="O47" s="22">
        <f>IF(OR(IFERROR(VLOOKUP($A45,$V$6:$X$25,3,FALSE),"")="",IFERROR(VLOOKUP($A45,$V$6:$X$25,2,FALSE),"")&lt;&gt;O$7),ROUNDDOWN(IF((O45-O46)&gt;=82000,82000,O45-O46)*3/4,-2),VLOOKUP($A45,$V$6:$X$25,3,FALSE))</f>
        <v>0</v>
      </c>
      <c r="P47" s="22">
        <f>IF(OR(IFERROR(VLOOKUP($A45,$V$6:$X$25,3,FALSE),"")="",IFERROR(VLOOKUP($A45,$V$6:$X$25,2,FALSE),"")&lt;&gt;P$7),ROUNDDOWN(IF((P45-P46)&gt;=82000,82000,P45-P46)*3/4,-2),VLOOKUP($A45,$V$6:$X$25,3,FALSE))</f>
        <v>0</v>
      </c>
      <c r="Q47" s="228"/>
    </row>
    <row r="48" spans="1:17" ht="30" customHeight="1" x14ac:dyDescent="0.15">
      <c r="A48" s="190">
        <v>14</v>
      </c>
      <c r="B48" s="229"/>
      <c r="C48" s="223"/>
      <c r="D48" s="232"/>
      <c r="E48" s="233"/>
      <c r="F48" s="238"/>
      <c r="G48" s="239"/>
      <c r="H48" s="240"/>
      <c r="I48" s="219"/>
      <c r="J48" s="219"/>
      <c r="K48" s="222"/>
      <c r="L48" s="223"/>
      <c r="M48" s="19" t="s">
        <v>14</v>
      </c>
      <c r="N48" s="22">
        <f>IF(AND($I48&lt;=DATEVALUE("2025/7/31"),$J48&lt;=DATEVALUE("2026/3/31"),$J48&gt;=DATEVALUE("2025/4/1")),IF(OR(IFERROR(VLOOKUP($A48,$V$6:$Y$25,4,FALSE),"")="",IFERROR(VLOOKUP($A48,$V$6:$Y$25,2,FALSE),"")&lt;&gt;N$7),VLOOKUP($F48,借上宿舎台帳!$B$6:$F$25,5,FALSE),VLOOKUP($A48,$V$6:$Y$25,4,FALSE)),0)</f>
        <v>0</v>
      </c>
      <c r="O48" s="22">
        <f>IF(AND($I48&lt;=DATEVALUE("2025/8/31"),$J48&lt;=DATEVALUE("2026/3/31"),$J48&gt;=DATEVALUE("2025/8/1")),IF(OR(IFERROR(VLOOKUP($A48,$V$6:$Y$25,4,FALSE),"")="",IFERROR(VLOOKUP($A48,$V$6:$Y$25,2,FALSE),"")&lt;&gt;O$7),VLOOKUP($F48,借上宿舎台帳!$B$6:$F$25,5,FALSE),VLOOKUP($A48,$V$6:$Y$25,4,FALSE)),0)</f>
        <v>0</v>
      </c>
      <c r="P48" s="22">
        <f>IF(AND($J48&gt;=DATEVALUE("2025/9/1"),$J48&lt;=DATEVALUE("2026/3/31")),IF(OR(IFERROR(VLOOKUP($A48,$V$6:$Y$25,4,FALSE),"")="",IFERROR(VLOOKUP($A48,$V$6:$Y$25,2,FALSE),"")&lt;&gt;P$7),VLOOKUP($F48,借上宿舎台帳!$B$6:$F$25,5,FALSE),VLOOKUP($A48,$V$6:$Y$25,4,FALSE)),0)</f>
        <v>0</v>
      </c>
      <c r="Q48" s="226">
        <f t="shared" si="14"/>
        <v>0</v>
      </c>
    </row>
    <row r="49" spans="1:17" ht="30" customHeight="1" x14ac:dyDescent="0.15">
      <c r="A49" s="191"/>
      <c r="B49" s="230"/>
      <c r="C49" s="224"/>
      <c r="D49" s="234"/>
      <c r="E49" s="235"/>
      <c r="F49" s="241"/>
      <c r="G49" s="242"/>
      <c r="H49" s="243"/>
      <c r="I49" s="220"/>
      <c r="J49" s="220"/>
      <c r="K49" s="222"/>
      <c r="L49" s="224"/>
      <c r="M49" s="19" t="s">
        <v>15</v>
      </c>
      <c r="N49" s="22">
        <f>IF(AND($I48&lt;=DATEVALUE("2025/7/31"),$J48&lt;=DATEVALUE("2026/3/31"),$J48&gt;=DATEVALUE("2025/4/1")),IF(OR(IFERROR(VLOOKUP($A48,$V$6:$Z$25,5,FALSE),"")="",IFERROR(VLOOKUP($A48,$V$6:$Z$25,2,FALSE),"")&lt;&gt;N$7),VLOOKUP($F48,借上宿舎台帳!$B$6:$G$25,6,FALSE),VLOOKUP($A48,$V$6:$Z$25,5,FALSE)),0)</f>
        <v>0</v>
      </c>
      <c r="O49" s="22">
        <f>IF(AND($I48&lt;=DATEVALUE("2025/8/31"),$J48&lt;=DATEVALUE("2026/3/31"),$J48&gt;=DATEVALUE("2025/8/1")),IF(OR(IFERROR(VLOOKUP($A48,$V$6:$Z$25,5,FALSE),"")="",IFERROR(VLOOKUP($A48,$V$6:$Z$25,2,FALSE),"")&lt;&gt;O$7),VLOOKUP($F48,借上宿舎台帳!$B$6:$G$25,6,FALSE),VLOOKUP($A48,$V$6:$Z$25,5,FALSE)),0)</f>
        <v>0</v>
      </c>
      <c r="P49" s="22">
        <f>IF(AND($J48&gt;=DATEVALUE("2025/9/1"),$J48&lt;=DATEVALUE("2026/3/31")),IF(OR(IFERROR(VLOOKUP($A48,$V$6:$Z$25,5,FALSE),"")="",IFERROR(VLOOKUP($A48,$V$6:$Z$25,2,FALSE),"")&lt;&gt;P$7),VLOOKUP($F48,借上宿舎台帳!$B$6:$G$25,6,FALSE),VLOOKUP($A48,$V$6:$Z$25,5,FALSE)),0)</f>
        <v>0</v>
      </c>
      <c r="Q49" s="227"/>
    </row>
    <row r="50" spans="1:17" ht="30" customHeight="1" x14ac:dyDescent="0.15">
      <c r="A50" s="192"/>
      <c r="B50" s="231"/>
      <c r="C50" s="225"/>
      <c r="D50" s="236"/>
      <c r="E50" s="237"/>
      <c r="F50" s="244"/>
      <c r="G50" s="245"/>
      <c r="H50" s="246"/>
      <c r="I50" s="221"/>
      <c r="J50" s="221"/>
      <c r="K50" s="222"/>
      <c r="L50" s="225"/>
      <c r="M50" s="19" t="s">
        <v>16</v>
      </c>
      <c r="N50" s="22">
        <f>IF(OR(IFERROR(VLOOKUP($A48,$V$6:$X$25,3,FALSE),"")="",IFERROR(VLOOKUP($A48,$V$6:$X$25,2,FALSE),"")&lt;&gt;N$7),ROUNDDOWN(IF((N48-N49)&gt;=82000,82000,N48-N49)*3/4,-2),VLOOKUP($A48,$V$6:$X$25,3,FALSE))</f>
        <v>0</v>
      </c>
      <c r="O50" s="22">
        <f>IF(OR(IFERROR(VLOOKUP($A48,$V$6:$X$25,3,FALSE),"")="",IFERROR(VLOOKUP($A48,$V$6:$X$25,2,FALSE),"")&lt;&gt;O$7),ROUNDDOWN(IF((O48-O49)&gt;=82000,82000,O48-O49)*3/4,-2),VLOOKUP($A48,$V$6:$X$25,3,FALSE))</f>
        <v>0</v>
      </c>
      <c r="P50" s="22">
        <f>IF(OR(IFERROR(VLOOKUP($A48,$V$6:$X$25,3,FALSE),"")="",IFERROR(VLOOKUP($A48,$V$6:$X$25,2,FALSE),"")&lt;&gt;P$7),ROUNDDOWN(IF((P48-P49)&gt;=82000,82000,P48-P49)*3/4,-2),VLOOKUP($A48,$V$6:$X$25,3,FALSE))</f>
        <v>0</v>
      </c>
      <c r="Q50" s="228"/>
    </row>
    <row r="51" spans="1:17" ht="30" customHeight="1" x14ac:dyDescent="0.15">
      <c r="A51" s="190">
        <v>15</v>
      </c>
      <c r="B51" s="229"/>
      <c r="C51" s="223"/>
      <c r="D51" s="232"/>
      <c r="E51" s="233"/>
      <c r="F51" s="238"/>
      <c r="G51" s="239"/>
      <c r="H51" s="240"/>
      <c r="I51" s="219"/>
      <c r="J51" s="219"/>
      <c r="K51" s="222"/>
      <c r="L51" s="223"/>
      <c r="M51" s="19" t="s">
        <v>14</v>
      </c>
      <c r="N51" s="22">
        <f>IF(AND($I51&lt;=DATEVALUE("2025/7/31"),$J51&lt;=DATEVALUE("2026/3/31"),$J51&gt;=DATEVALUE("2025/4/1")),IF(OR(IFERROR(VLOOKUP($A51,$V$6:$Y$25,4,FALSE),"")="",IFERROR(VLOOKUP($A51,$V$6:$Y$25,2,FALSE),"")&lt;&gt;N$7),VLOOKUP($F51,借上宿舎台帳!$B$6:$F$25,5,FALSE),VLOOKUP($A51,$V$6:$Y$25,4,FALSE)),0)</f>
        <v>0</v>
      </c>
      <c r="O51" s="22">
        <f>IF(AND($I51&lt;=DATEVALUE("2025/8/31"),$J51&lt;=DATEVALUE("2026/3/31"),$J51&gt;=DATEVALUE("2025/8/1")),IF(OR(IFERROR(VLOOKUP($A51,$V$6:$Y$25,4,FALSE),"")="",IFERROR(VLOOKUP($A51,$V$6:$Y$25,2,FALSE),"")&lt;&gt;O$7),VLOOKUP($F51,借上宿舎台帳!$B$6:$F$25,5,FALSE),VLOOKUP($A51,$V$6:$Y$25,4,FALSE)),0)</f>
        <v>0</v>
      </c>
      <c r="P51" s="22">
        <f>IF(AND($J51&gt;=DATEVALUE("2025/9/1"),$J51&lt;=DATEVALUE("2026/3/31")),IF(OR(IFERROR(VLOOKUP($A51,$V$6:$Y$25,4,FALSE),"")="",IFERROR(VLOOKUP($A51,$V$6:$Y$25,2,FALSE),"")&lt;&gt;P$7),VLOOKUP($F51,借上宿舎台帳!$B$6:$F$25,5,FALSE),VLOOKUP($A51,$V$6:$Y$25,4,FALSE)),0)</f>
        <v>0</v>
      </c>
      <c r="Q51" s="226">
        <f t="shared" si="14"/>
        <v>0</v>
      </c>
    </row>
    <row r="52" spans="1:17" ht="30" customHeight="1" x14ac:dyDescent="0.15">
      <c r="A52" s="191"/>
      <c r="B52" s="230"/>
      <c r="C52" s="224"/>
      <c r="D52" s="234"/>
      <c r="E52" s="235"/>
      <c r="F52" s="241"/>
      <c r="G52" s="242"/>
      <c r="H52" s="243"/>
      <c r="I52" s="220"/>
      <c r="J52" s="220"/>
      <c r="K52" s="222"/>
      <c r="L52" s="224"/>
      <c r="M52" s="19" t="s">
        <v>15</v>
      </c>
      <c r="N52" s="22">
        <f>IF(AND($I51&lt;=DATEVALUE("2025/7/31"),$J51&lt;=DATEVALUE("2026/3/31"),$J51&gt;=DATEVALUE("2025/4/1")),IF(OR(IFERROR(VLOOKUP($A51,$V$6:$Z$25,5,FALSE),"")="",IFERROR(VLOOKUP($A51,$V$6:$Z$25,2,FALSE),"")&lt;&gt;N$7),VLOOKUP($F51,借上宿舎台帳!$B$6:$G$25,6,FALSE),VLOOKUP($A51,$V$6:$Z$25,5,FALSE)),0)</f>
        <v>0</v>
      </c>
      <c r="O52" s="22">
        <f>IF(AND($I51&lt;=DATEVALUE("2025/8/31"),$J51&lt;=DATEVALUE("2026/3/31"),$J51&gt;=DATEVALUE("2025/8/1")),IF(OR(IFERROR(VLOOKUP($A51,$V$6:$Z$25,5,FALSE),"")="",IFERROR(VLOOKUP($A51,$V$6:$Z$25,2,FALSE),"")&lt;&gt;O$7),VLOOKUP($F51,借上宿舎台帳!$B$6:$G$25,6,FALSE),VLOOKUP($A51,$V$6:$Z$25,5,FALSE)),0)</f>
        <v>0</v>
      </c>
      <c r="P52" s="22">
        <f>IF(AND($J51&gt;=DATEVALUE("2025/9/1"),$J51&lt;=DATEVALUE("2026/3/31")),IF(OR(IFERROR(VLOOKUP($A51,$V$6:$Z$25,5,FALSE),"")="",IFERROR(VLOOKUP($A51,$V$6:$Z$25,2,FALSE),"")&lt;&gt;P$7),VLOOKUP($F51,借上宿舎台帳!$B$6:$G$25,6,FALSE),VLOOKUP($A51,$V$6:$Z$25,5,FALSE)),0)</f>
        <v>0</v>
      </c>
      <c r="Q52" s="227"/>
    </row>
    <row r="53" spans="1:17" ht="30" customHeight="1" x14ac:dyDescent="0.15">
      <c r="A53" s="192"/>
      <c r="B53" s="231"/>
      <c r="C53" s="225"/>
      <c r="D53" s="236"/>
      <c r="E53" s="237"/>
      <c r="F53" s="244"/>
      <c r="G53" s="245"/>
      <c r="H53" s="246"/>
      <c r="I53" s="221"/>
      <c r="J53" s="221"/>
      <c r="K53" s="222"/>
      <c r="L53" s="225"/>
      <c r="M53" s="19" t="s">
        <v>16</v>
      </c>
      <c r="N53" s="22">
        <f>IF(OR(IFERROR(VLOOKUP($A51,$V$6:$X$25,3,FALSE),"")="",IFERROR(VLOOKUP($A51,$V$6:$X$25,2,FALSE),"")&lt;&gt;N$7),ROUNDDOWN(IF((N51-N52)&gt;=82000,82000,N51-N52)*3/4,-2),VLOOKUP($A51,$V$6:$X$25,3,FALSE))</f>
        <v>0</v>
      </c>
      <c r="O53" s="22">
        <f>IF(OR(IFERROR(VLOOKUP($A51,$V$6:$X$25,3,FALSE),"")="",IFERROR(VLOOKUP($A51,$V$6:$X$25,2,FALSE),"")&lt;&gt;O$7),ROUNDDOWN(IF((O51-O52)&gt;=82000,82000,O51-O52)*3/4,-2),VLOOKUP($A51,$V$6:$X$25,3,FALSE))</f>
        <v>0</v>
      </c>
      <c r="P53" s="22">
        <f>IF(OR(IFERROR(VLOOKUP($A51,$V$6:$X$25,3,FALSE),"")="",IFERROR(VLOOKUP($A51,$V$6:$X$25,2,FALSE),"")&lt;&gt;P$7),ROUNDDOWN(IF((P51-P52)&gt;=82000,82000,P51-P52)*3/4,-2),VLOOKUP($A51,$V$6:$X$25,3,FALSE))</f>
        <v>0</v>
      </c>
      <c r="Q53" s="228"/>
    </row>
    <row r="54" spans="1:17" ht="30" customHeight="1" x14ac:dyDescent="0.15">
      <c r="A54" s="190">
        <v>16</v>
      </c>
      <c r="B54" s="229"/>
      <c r="C54" s="223"/>
      <c r="D54" s="232"/>
      <c r="E54" s="233"/>
      <c r="F54" s="238"/>
      <c r="G54" s="239"/>
      <c r="H54" s="240"/>
      <c r="I54" s="219"/>
      <c r="J54" s="219"/>
      <c r="K54" s="222"/>
      <c r="L54" s="223"/>
      <c r="M54" s="19" t="s">
        <v>14</v>
      </c>
      <c r="N54" s="22">
        <f>IF(AND($I54&lt;=DATEVALUE("2025/7/31"),$J54&lt;=DATEVALUE("2026/3/31"),$J54&gt;=DATEVALUE("2025/4/1")),IF(OR(IFERROR(VLOOKUP($A54,$V$6:$Y$25,4,FALSE),"")="",IFERROR(VLOOKUP($A54,$V$6:$Y$25,2,FALSE),"")&lt;&gt;N$7),VLOOKUP($F54,借上宿舎台帳!$B$6:$F$25,5,FALSE),VLOOKUP($A54,$V$6:$Y$25,4,FALSE)),0)</f>
        <v>0</v>
      </c>
      <c r="O54" s="22">
        <f>IF(AND($I54&lt;=DATEVALUE("2025/8/31"),$J54&lt;=DATEVALUE("2026/3/31"),$J54&gt;=DATEVALUE("2025/8/1")),IF(OR(IFERROR(VLOOKUP($A54,$V$6:$Y$25,4,FALSE),"")="",IFERROR(VLOOKUP($A54,$V$6:$Y$25,2,FALSE),"")&lt;&gt;O$7),VLOOKUP($F54,借上宿舎台帳!$B$6:$F$25,5,FALSE),VLOOKUP($A54,$V$6:$Y$25,4,FALSE)),0)</f>
        <v>0</v>
      </c>
      <c r="P54" s="22">
        <f>IF(AND($J54&gt;=DATEVALUE("2025/9/1"),$J54&lt;=DATEVALUE("2026/3/31")),IF(OR(IFERROR(VLOOKUP($A54,$V$6:$Y$25,4,FALSE),"")="",IFERROR(VLOOKUP($A54,$V$6:$Y$25,2,FALSE),"")&lt;&gt;P$7),VLOOKUP($F54,借上宿舎台帳!$B$6:$F$25,5,FALSE),VLOOKUP($A54,$V$6:$Y$25,4,FALSE)),0)</f>
        <v>0</v>
      </c>
      <c r="Q54" s="226">
        <f t="shared" si="14"/>
        <v>0</v>
      </c>
    </row>
    <row r="55" spans="1:17" ht="30" customHeight="1" x14ac:dyDescent="0.15">
      <c r="A55" s="191"/>
      <c r="B55" s="230"/>
      <c r="C55" s="224"/>
      <c r="D55" s="234"/>
      <c r="E55" s="235"/>
      <c r="F55" s="241"/>
      <c r="G55" s="242"/>
      <c r="H55" s="243"/>
      <c r="I55" s="220"/>
      <c r="J55" s="220"/>
      <c r="K55" s="222"/>
      <c r="L55" s="224"/>
      <c r="M55" s="19" t="s">
        <v>15</v>
      </c>
      <c r="N55" s="22">
        <f>IF(AND($I54&lt;=DATEVALUE("2025/7/31"),$J54&lt;=DATEVALUE("2026/3/31"),$J54&gt;=DATEVALUE("2025/4/1")),IF(OR(IFERROR(VLOOKUP($A54,$V$6:$Z$25,5,FALSE),"")="",IFERROR(VLOOKUP($A54,$V$6:$Z$25,2,FALSE),"")&lt;&gt;N$7),VLOOKUP($F54,借上宿舎台帳!$B$6:$G$25,6,FALSE),VLOOKUP($A54,$V$6:$Z$25,5,FALSE)),0)</f>
        <v>0</v>
      </c>
      <c r="O55" s="22">
        <f>IF(AND($I54&lt;=DATEVALUE("2025/8/31"),$J54&lt;=DATEVALUE("2026/3/31"),$J54&gt;=DATEVALUE("2025/8/1")),IF(OR(IFERROR(VLOOKUP($A54,$V$6:$Z$25,5,FALSE),"")="",IFERROR(VLOOKUP($A54,$V$6:$Z$25,2,FALSE),"")&lt;&gt;O$7),VLOOKUP($F54,借上宿舎台帳!$B$6:$G$25,6,FALSE),VLOOKUP($A54,$V$6:$Z$25,5,FALSE)),0)</f>
        <v>0</v>
      </c>
      <c r="P55" s="22">
        <f>IF(AND($J54&gt;=DATEVALUE("2025/9/1"),$J54&lt;=DATEVALUE("2026/3/31")),IF(OR(IFERROR(VLOOKUP($A54,$V$6:$Z$25,5,FALSE),"")="",IFERROR(VLOOKUP($A54,$V$6:$Z$25,2,FALSE),"")&lt;&gt;P$7),VLOOKUP($F54,借上宿舎台帳!$B$6:$G$25,6,FALSE),VLOOKUP($A54,$V$6:$Z$25,5,FALSE)),0)</f>
        <v>0</v>
      </c>
      <c r="Q55" s="227"/>
    </row>
    <row r="56" spans="1:17" ht="30" customHeight="1" x14ac:dyDescent="0.15">
      <c r="A56" s="192"/>
      <c r="B56" s="231"/>
      <c r="C56" s="225"/>
      <c r="D56" s="236"/>
      <c r="E56" s="237"/>
      <c r="F56" s="244"/>
      <c r="G56" s="245"/>
      <c r="H56" s="246"/>
      <c r="I56" s="221"/>
      <c r="J56" s="221"/>
      <c r="K56" s="222"/>
      <c r="L56" s="225"/>
      <c r="M56" s="19" t="s">
        <v>16</v>
      </c>
      <c r="N56" s="22">
        <f>IF(OR(IFERROR(VLOOKUP($A54,$V$6:$X$25,3,FALSE),"")="",IFERROR(VLOOKUP($A54,$V$6:$X$25,2,FALSE),"")&lt;&gt;N$7),ROUNDDOWN(IF((N54-N55)&gt;=82000,82000,N54-N55)*3/4,-2),VLOOKUP($A54,$V$6:$X$25,3,FALSE))</f>
        <v>0</v>
      </c>
      <c r="O56" s="22">
        <f>IF(OR(IFERROR(VLOOKUP($A54,$V$6:$X$25,3,FALSE),"")="",IFERROR(VLOOKUP($A54,$V$6:$X$25,2,FALSE),"")&lt;&gt;O$7),ROUNDDOWN(IF((O54-O55)&gt;=82000,82000,O54-O55)*3/4,-2),VLOOKUP($A54,$V$6:$X$25,3,FALSE))</f>
        <v>0</v>
      </c>
      <c r="P56" s="22">
        <f>IF(OR(IFERROR(VLOOKUP($A54,$V$6:$X$25,3,FALSE),"")="",IFERROR(VLOOKUP($A54,$V$6:$X$25,2,FALSE),"")&lt;&gt;P$7),ROUNDDOWN(IF((P54-P55)&gt;=82000,82000,P54-P55)*3/4,-2),VLOOKUP($A54,$V$6:$X$25,3,FALSE))</f>
        <v>0</v>
      </c>
      <c r="Q56" s="228"/>
    </row>
    <row r="57" spans="1:17" ht="30" customHeight="1" x14ac:dyDescent="0.15">
      <c r="A57" s="190">
        <v>17</v>
      </c>
      <c r="B57" s="229"/>
      <c r="C57" s="223"/>
      <c r="D57" s="232"/>
      <c r="E57" s="233"/>
      <c r="F57" s="238"/>
      <c r="G57" s="239"/>
      <c r="H57" s="240"/>
      <c r="I57" s="219"/>
      <c r="J57" s="219"/>
      <c r="K57" s="222"/>
      <c r="L57" s="223"/>
      <c r="M57" s="19" t="s">
        <v>14</v>
      </c>
      <c r="N57" s="22">
        <f>IF(AND($I57&lt;=DATEVALUE("2025/7/31"),$J57&lt;=DATEVALUE("2026/3/31"),$J57&gt;=DATEVALUE("2025/4/1")),IF(OR(IFERROR(VLOOKUP($A57,$V$6:$Y$25,4,FALSE),"")="",IFERROR(VLOOKUP($A57,$V$6:$Y$25,2,FALSE),"")&lt;&gt;N$7),VLOOKUP($F57,借上宿舎台帳!$B$6:$F$25,5,FALSE),VLOOKUP($A57,$V$6:$Y$25,4,FALSE)),0)</f>
        <v>0</v>
      </c>
      <c r="O57" s="22">
        <f>IF(AND($I57&lt;=DATEVALUE("2025/8/31"),$J57&lt;=DATEVALUE("2026/3/31"),$J57&gt;=DATEVALUE("2025/8/1")),IF(OR(IFERROR(VLOOKUP($A57,$V$6:$Y$25,4,FALSE),"")="",IFERROR(VLOOKUP($A57,$V$6:$Y$25,2,FALSE),"")&lt;&gt;O$7),VLOOKUP($F57,借上宿舎台帳!$B$6:$F$25,5,FALSE),VLOOKUP($A57,$V$6:$Y$25,4,FALSE)),0)</f>
        <v>0</v>
      </c>
      <c r="P57" s="22">
        <f>IF(AND($J57&gt;=DATEVALUE("2025/9/1"),$J57&lt;=DATEVALUE("2026/3/31")),IF(OR(IFERROR(VLOOKUP($A57,$V$6:$Y$25,4,FALSE),"")="",IFERROR(VLOOKUP($A57,$V$6:$Y$25,2,FALSE),"")&lt;&gt;P$7),VLOOKUP($F57,借上宿舎台帳!$B$6:$F$25,5,FALSE),VLOOKUP($A57,$V$6:$Y$25,4,FALSE)),0)</f>
        <v>0</v>
      </c>
      <c r="Q57" s="226">
        <f t="shared" si="14"/>
        <v>0</v>
      </c>
    </row>
    <row r="58" spans="1:17" ht="30" customHeight="1" x14ac:dyDescent="0.15">
      <c r="A58" s="191"/>
      <c r="B58" s="230"/>
      <c r="C58" s="224"/>
      <c r="D58" s="234"/>
      <c r="E58" s="235"/>
      <c r="F58" s="241"/>
      <c r="G58" s="242"/>
      <c r="H58" s="243"/>
      <c r="I58" s="220"/>
      <c r="J58" s="220"/>
      <c r="K58" s="222"/>
      <c r="L58" s="224"/>
      <c r="M58" s="19" t="s">
        <v>15</v>
      </c>
      <c r="N58" s="22">
        <f>IF(AND($I57&lt;=DATEVALUE("2025/7/31"),$J57&lt;=DATEVALUE("2026/3/31"),$J57&gt;=DATEVALUE("2025/4/1")),IF(OR(IFERROR(VLOOKUP($A57,$V$6:$Z$25,5,FALSE),"")="",IFERROR(VLOOKUP($A57,$V$6:$Z$25,2,FALSE),"")&lt;&gt;N$7),VLOOKUP($F57,借上宿舎台帳!$B$6:$G$25,6,FALSE),VLOOKUP($A57,$V$6:$Z$25,5,FALSE)),0)</f>
        <v>0</v>
      </c>
      <c r="O58" s="22">
        <f>IF(AND($I57&lt;=DATEVALUE("2025/8/31"),$J57&lt;=DATEVALUE("2026/3/31"),$J57&gt;=DATEVALUE("2025/8/1")),IF(OR(IFERROR(VLOOKUP($A57,$V$6:$Z$25,5,FALSE),"")="",IFERROR(VLOOKUP($A57,$V$6:$Z$25,2,FALSE),"")&lt;&gt;O$7),VLOOKUP($F57,借上宿舎台帳!$B$6:$G$25,6,FALSE),VLOOKUP($A57,$V$6:$Z$25,5,FALSE)),0)</f>
        <v>0</v>
      </c>
      <c r="P58" s="22">
        <f>IF(AND($J57&gt;=DATEVALUE("2025/9/1"),$J57&lt;=DATEVALUE("2026/3/31")),IF(OR(IFERROR(VLOOKUP($A57,$V$6:$Z$25,5,FALSE),"")="",IFERROR(VLOOKUP($A57,$V$6:$Z$25,2,FALSE),"")&lt;&gt;P$7),VLOOKUP($F57,借上宿舎台帳!$B$6:$G$25,6,FALSE),VLOOKUP($A57,$V$6:$Z$25,5,FALSE)),0)</f>
        <v>0</v>
      </c>
      <c r="Q58" s="227"/>
    </row>
    <row r="59" spans="1:17" ht="30" customHeight="1" x14ac:dyDescent="0.15">
      <c r="A59" s="192"/>
      <c r="B59" s="231"/>
      <c r="C59" s="225"/>
      <c r="D59" s="236"/>
      <c r="E59" s="237"/>
      <c r="F59" s="244"/>
      <c r="G59" s="245"/>
      <c r="H59" s="246"/>
      <c r="I59" s="221"/>
      <c r="J59" s="221"/>
      <c r="K59" s="222"/>
      <c r="L59" s="225"/>
      <c r="M59" s="19" t="s">
        <v>16</v>
      </c>
      <c r="N59" s="22">
        <f>IF(OR(IFERROR(VLOOKUP($A57,$V$6:$X$25,3,FALSE),"")="",IFERROR(VLOOKUP($A57,$V$6:$X$25,2,FALSE),"")&lt;&gt;N$7),ROUNDDOWN(IF((N57-N58)&gt;=82000,82000,N57-N58)*3/4,-2),VLOOKUP($A57,$V$6:$X$25,3,FALSE))</f>
        <v>0</v>
      </c>
      <c r="O59" s="22">
        <f>IF(OR(IFERROR(VLOOKUP($A57,$V$6:$X$25,3,FALSE),"")="",IFERROR(VLOOKUP($A57,$V$6:$X$25,2,FALSE),"")&lt;&gt;O$7),ROUNDDOWN(IF((O57-O58)&gt;=82000,82000,O57-O58)*3/4,-2),VLOOKUP($A57,$V$6:$X$25,3,FALSE))</f>
        <v>0</v>
      </c>
      <c r="P59" s="22">
        <f>IF(OR(IFERROR(VLOOKUP($A57,$V$6:$X$25,3,FALSE),"")="",IFERROR(VLOOKUP($A57,$V$6:$X$25,2,FALSE),"")&lt;&gt;P$7),ROUNDDOWN(IF((P57-P58)&gt;=82000,82000,P57-P58)*3/4,-2),VLOOKUP($A57,$V$6:$X$25,3,FALSE))</f>
        <v>0</v>
      </c>
      <c r="Q59" s="228"/>
    </row>
    <row r="60" spans="1:17" ht="30" customHeight="1" x14ac:dyDescent="0.15">
      <c r="A60" s="190">
        <v>18</v>
      </c>
      <c r="B60" s="229"/>
      <c r="C60" s="223"/>
      <c r="D60" s="232"/>
      <c r="E60" s="233"/>
      <c r="F60" s="238"/>
      <c r="G60" s="239"/>
      <c r="H60" s="240"/>
      <c r="I60" s="219"/>
      <c r="J60" s="219"/>
      <c r="K60" s="222"/>
      <c r="L60" s="223"/>
      <c r="M60" s="19" t="s">
        <v>14</v>
      </c>
      <c r="N60" s="22">
        <f>IF(AND($I60&lt;=DATEVALUE("2025/7/31"),$J60&lt;=DATEVALUE("2026/3/31"),$J60&gt;=DATEVALUE("2025/4/1")),IF(OR(IFERROR(VLOOKUP($A60,$V$6:$Y$25,4,FALSE),"")="",IFERROR(VLOOKUP($A60,$V$6:$Y$25,2,FALSE),"")&lt;&gt;N$7),VLOOKUP($F60,借上宿舎台帳!$B$6:$F$25,5,FALSE),VLOOKUP($A60,$V$6:$Y$25,4,FALSE)),0)</f>
        <v>0</v>
      </c>
      <c r="O60" s="22">
        <f>IF(AND($I60&lt;=DATEVALUE("2025/8/31"),$J60&lt;=DATEVALUE("2026/3/31"),$J60&gt;=DATEVALUE("2025/8/1")),IF(OR(IFERROR(VLOOKUP($A60,$V$6:$Y$25,4,FALSE),"")="",IFERROR(VLOOKUP($A60,$V$6:$Y$25,2,FALSE),"")&lt;&gt;O$7),VLOOKUP($F60,借上宿舎台帳!$B$6:$F$25,5,FALSE),VLOOKUP($A60,$V$6:$Y$25,4,FALSE)),0)</f>
        <v>0</v>
      </c>
      <c r="P60" s="22">
        <f>IF(AND($J60&gt;=DATEVALUE("2025/9/1"),$J60&lt;=DATEVALUE("2026/3/31")),IF(OR(IFERROR(VLOOKUP($A60,$V$6:$Y$25,4,FALSE),"")="",IFERROR(VLOOKUP($A60,$V$6:$Y$25,2,FALSE),"")&lt;&gt;P$7),VLOOKUP($F60,借上宿舎台帳!$B$6:$F$25,5,FALSE),VLOOKUP($A60,$V$6:$Y$25,4,FALSE)),0)</f>
        <v>0</v>
      </c>
      <c r="Q60" s="226">
        <f t="shared" si="14"/>
        <v>0</v>
      </c>
    </row>
    <row r="61" spans="1:17" ht="30" customHeight="1" x14ac:dyDescent="0.15">
      <c r="A61" s="191"/>
      <c r="B61" s="230"/>
      <c r="C61" s="224"/>
      <c r="D61" s="234"/>
      <c r="E61" s="235"/>
      <c r="F61" s="241"/>
      <c r="G61" s="242"/>
      <c r="H61" s="243"/>
      <c r="I61" s="220"/>
      <c r="J61" s="220"/>
      <c r="K61" s="222"/>
      <c r="L61" s="224"/>
      <c r="M61" s="19" t="s">
        <v>15</v>
      </c>
      <c r="N61" s="22">
        <f>IF(AND($I60&lt;=DATEVALUE("2025/7/31"),$J60&lt;=DATEVALUE("2026/3/31"),$J60&gt;=DATEVALUE("2025/4/1")),IF(OR(IFERROR(VLOOKUP($A60,$V$6:$Z$25,5,FALSE),"")="",IFERROR(VLOOKUP($A60,$V$6:$Z$25,2,FALSE),"")&lt;&gt;N$7),VLOOKUP($F60,借上宿舎台帳!$B$6:$G$25,6,FALSE),VLOOKUP($A60,$V$6:$Z$25,5,FALSE)),0)</f>
        <v>0</v>
      </c>
      <c r="O61" s="22">
        <f>IF(AND($I60&lt;=DATEVALUE("2025/8/31"),$J60&lt;=DATEVALUE("2026/3/31"),$J60&gt;=DATEVALUE("2025/8/1")),IF(OR(IFERROR(VLOOKUP($A60,$V$6:$Z$25,5,FALSE),"")="",IFERROR(VLOOKUP($A60,$V$6:$Z$25,2,FALSE),"")&lt;&gt;O$7),VLOOKUP($F60,借上宿舎台帳!$B$6:$G$25,6,FALSE),VLOOKUP($A60,$V$6:$Z$25,5,FALSE)),0)</f>
        <v>0</v>
      </c>
      <c r="P61" s="22">
        <f>IF(AND($J60&gt;=DATEVALUE("2025/9/1"),$J60&lt;=DATEVALUE("2026/3/31")),IF(OR(IFERROR(VLOOKUP($A60,$V$6:$Z$25,5,FALSE),"")="",IFERROR(VLOOKUP($A60,$V$6:$Z$25,2,FALSE),"")&lt;&gt;P$7),VLOOKUP($F60,借上宿舎台帳!$B$6:$G$25,6,FALSE),VLOOKUP($A60,$V$6:$Z$25,5,FALSE)),0)</f>
        <v>0</v>
      </c>
      <c r="Q61" s="227"/>
    </row>
    <row r="62" spans="1:17" ht="30" customHeight="1" x14ac:dyDescent="0.15">
      <c r="A62" s="192"/>
      <c r="B62" s="231"/>
      <c r="C62" s="225"/>
      <c r="D62" s="236"/>
      <c r="E62" s="237"/>
      <c r="F62" s="244"/>
      <c r="G62" s="245"/>
      <c r="H62" s="246"/>
      <c r="I62" s="221"/>
      <c r="J62" s="221"/>
      <c r="K62" s="222"/>
      <c r="L62" s="225"/>
      <c r="M62" s="19" t="s">
        <v>16</v>
      </c>
      <c r="N62" s="22">
        <f>IF(OR(IFERROR(VLOOKUP($A60,$V$6:$X$25,3,FALSE),"")="",IFERROR(VLOOKUP($A60,$V$6:$X$25,2,FALSE),"")&lt;&gt;N$7),ROUNDDOWN(IF((N60-N61)&gt;=82000,82000,N60-N61)*3/4,-2),VLOOKUP($A60,$V$6:$X$25,3,FALSE))</f>
        <v>0</v>
      </c>
      <c r="O62" s="22">
        <f>IF(OR(IFERROR(VLOOKUP($A60,$V$6:$X$25,3,FALSE),"")="",IFERROR(VLOOKUP($A60,$V$6:$X$25,2,FALSE),"")&lt;&gt;O$7),ROUNDDOWN(IF((O60-O61)&gt;=82000,82000,O60-O61)*3/4,-2),VLOOKUP($A60,$V$6:$X$25,3,FALSE))</f>
        <v>0</v>
      </c>
      <c r="P62" s="22">
        <f>IF(OR(IFERROR(VLOOKUP($A60,$V$6:$X$25,3,FALSE),"")="",IFERROR(VLOOKUP($A60,$V$6:$X$25,2,FALSE),"")&lt;&gt;P$7),ROUNDDOWN(IF((P60-P61)&gt;=82000,82000,P60-P61)*3/4,-2),VLOOKUP($A60,$V$6:$X$25,3,FALSE))</f>
        <v>0</v>
      </c>
      <c r="Q62" s="228"/>
    </row>
    <row r="63" spans="1:17" ht="30" customHeight="1" x14ac:dyDescent="0.15">
      <c r="A63" s="190">
        <v>19</v>
      </c>
      <c r="B63" s="229"/>
      <c r="C63" s="223"/>
      <c r="D63" s="232"/>
      <c r="E63" s="233"/>
      <c r="F63" s="238"/>
      <c r="G63" s="239"/>
      <c r="H63" s="240"/>
      <c r="I63" s="219"/>
      <c r="J63" s="219"/>
      <c r="K63" s="222"/>
      <c r="L63" s="223"/>
      <c r="M63" s="19" t="s">
        <v>14</v>
      </c>
      <c r="N63" s="22">
        <f>IF(AND($I63&lt;=DATEVALUE("2025/7/31"),$J63&lt;=DATEVALUE("2026/3/31"),$J63&gt;=DATEVALUE("2025/4/1")),IF(OR(IFERROR(VLOOKUP($A63,$V$6:$Y$25,4,FALSE),"")="",IFERROR(VLOOKUP($A63,$V$6:$Y$25,2,FALSE),"")&lt;&gt;N$7),VLOOKUP($F63,借上宿舎台帳!$B$6:$F$25,5,FALSE),VLOOKUP($A63,$V$6:$Y$25,4,FALSE)),0)</f>
        <v>0</v>
      </c>
      <c r="O63" s="22">
        <f>IF(AND($I63&lt;=DATEVALUE("2025/8/31"),$J63&lt;=DATEVALUE("2026/3/31"),$J63&gt;=DATEVALUE("2025/8/1")),IF(OR(IFERROR(VLOOKUP($A63,$V$6:$Y$25,4,FALSE),"")="",IFERROR(VLOOKUP($A63,$V$6:$Y$25,2,FALSE),"")&lt;&gt;O$7),VLOOKUP($F63,借上宿舎台帳!$B$6:$F$25,5,FALSE),VLOOKUP($A63,$V$6:$Y$25,4,FALSE)),0)</f>
        <v>0</v>
      </c>
      <c r="P63" s="22">
        <f>IF(AND($J63&gt;=DATEVALUE("2025/9/1"),$J63&lt;=DATEVALUE("2026/3/31")),IF(OR(IFERROR(VLOOKUP($A63,$V$6:$Y$25,4,FALSE),"")="",IFERROR(VLOOKUP($A63,$V$6:$Y$25,2,FALSE),"")&lt;&gt;P$7),VLOOKUP($F63,借上宿舎台帳!$B$6:$F$25,5,FALSE),VLOOKUP($A63,$V$6:$Y$25,4,FALSE)),0)</f>
        <v>0</v>
      </c>
      <c r="Q63" s="226">
        <f t="shared" si="14"/>
        <v>0</v>
      </c>
    </row>
    <row r="64" spans="1:17" ht="30" customHeight="1" x14ac:dyDescent="0.15">
      <c r="A64" s="191"/>
      <c r="B64" s="230"/>
      <c r="C64" s="224"/>
      <c r="D64" s="234"/>
      <c r="E64" s="235"/>
      <c r="F64" s="241"/>
      <c r="G64" s="242"/>
      <c r="H64" s="243"/>
      <c r="I64" s="220"/>
      <c r="J64" s="220"/>
      <c r="K64" s="222"/>
      <c r="L64" s="224"/>
      <c r="M64" s="19" t="s">
        <v>15</v>
      </c>
      <c r="N64" s="22">
        <f>IF(AND($I63&lt;=DATEVALUE("2025/7/31"),$J63&lt;=DATEVALUE("2026/3/31"),$J63&gt;=DATEVALUE("2025/4/1")),IF(OR(IFERROR(VLOOKUP($A63,$V$6:$Z$25,5,FALSE),"")="",IFERROR(VLOOKUP($A63,$V$6:$Z$25,2,FALSE),"")&lt;&gt;N$7),VLOOKUP($F63,借上宿舎台帳!$B$6:$G$25,6,FALSE),VLOOKUP($A63,$V$6:$Z$25,5,FALSE)),0)</f>
        <v>0</v>
      </c>
      <c r="O64" s="22">
        <f>IF(AND($I63&lt;=DATEVALUE("2025/8/31"),$J63&lt;=DATEVALUE("2026/3/31"),$J63&gt;=DATEVALUE("2025/8/1")),IF(OR(IFERROR(VLOOKUP($A63,$V$6:$Z$25,5,FALSE),"")="",IFERROR(VLOOKUP($A63,$V$6:$Z$25,2,FALSE),"")&lt;&gt;O$7),VLOOKUP($F63,借上宿舎台帳!$B$6:$G$25,6,FALSE),VLOOKUP($A63,$V$6:$Z$25,5,FALSE)),0)</f>
        <v>0</v>
      </c>
      <c r="P64" s="22">
        <f>IF(AND($J63&gt;=DATEVALUE("2025/9/1"),$J63&lt;=DATEVALUE("2026/3/31")),IF(OR(IFERROR(VLOOKUP($A63,$V$6:$Z$25,5,FALSE),"")="",IFERROR(VLOOKUP($A63,$V$6:$Z$25,2,FALSE),"")&lt;&gt;P$7),VLOOKUP($F63,借上宿舎台帳!$B$6:$G$25,6,FALSE),VLOOKUP($A63,$V$6:$Z$25,5,FALSE)),0)</f>
        <v>0</v>
      </c>
      <c r="Q64" s="227"/>
    </row>
    <row r="65" spans="1:25" ht="30" customHeight="1" x14ac:dyDescent="0.15">
      <c r="A65" s="192"/>
      <c r="B65" s="231"/>
      <c r="C65" s="225"/>
      <c r="D65" s="236"/>
      <c r="E65" s="237"/>
      <c r="F65" s="244"/>
      <c r="G65" s="245"/>
      <c r="H65" s="246"/>
      <c r="I65" s="221"/>
      <c r="J65" s="221"/>
      <c r="K65" s="222"/>
      <c r="L65" s="225"/>
      <c r="M65" s="19" t="s">
        <v>16</v>
      </c>
      <c r="N65" s="22">
        <f>IF(OR(IFERROR(VLOOKUP($A63,$V$6:$X$25,3,FALSE),"")="",IFERROR(VLOOKUP($A63,$V$6:$X$25,2,FALSE),"")&lt;&gt;N$7),ROUNDDOWN(IF((N63-N64)&gt;=82000,82000,N63-N64)*3/4,-2),VLOOKUP($A63,$V$6:$X$25,3,FALSE))</f>
        <v>0</v>
      </c>
      <c r="O65" s="22">
        <f>IF(OR(IFERROR(VLOOKUP($A63,$V$6:$X$25,3,FALSE),"")="",IFERROR(VLOOKUP($A63,$V$6:$X$25,2,FALSE),"")&lt;&gt;O$7),ROUNDDOWN(IF((O63-O64)&gt;=82000,82000,O63-O64)*3/4,-2),VLOOKUP($A63,$V$6:$X$25,3,FALSE))</f>
        <v>0</v>
      </c>
      <c r="P65" s="22">
        <f>IF(OR(IFERROR(VLOOKUP($A63,$V$6:$X$25,3,FALSE),"")="",IFERROR(VLOOKUP($A63,$V$6:$X$25,2,FALSE),"")&lt;&gt;P$7),ROUNDDOWN(IF((P63-P64)&gt;=82000,82000,P63-P64)*3/4,-2),VLOOKUP($A63,$V$6:$X$25,3,FALSE))</f>
        <v>0</v>
      </c>
      <c r="Q65" s="228"/>
    </row>
    <row r="66" spans="1:25" ht="30" customHeight="1" x14ac:dyDescent="0.15">
      <c r="A66" s="190">
        <v>20</v>
      </c>
      <c r="B66" s="229"/>
      <c r="C66" s="223"/>
      <c r="D66" s="232"/>
      <c r="E66" s="233"/>
      <c r="F66" s="238"/>
      <c r="G66" s="239"/>
      <c r="H66" s="240"/>
      <c r="I66" s="219"/>
      <c r="J66" s="219"/>
      <c r="K66" s="222"/>
      <c r="L66" s="223"/>
      <c r="M66" s="19" t="s">
        <v>14</v>
      </c>
      <c r="N66" s="22">
        <f>IF(AND($I66&lt;=DATEVALUE("2025/7/31"),$J66&lt;=DATEVALUE("2026/3/31"),$J66&gt;=DATEVALUE("2025/4/1")),IF(OR(IFERROR(VLOOKUP($A66,$V$6:$Y$25,4,FALSE),"")="",IFERROR(VLOOKUP($A66,$V$6:$Y$25,2,FALSE),"")&lt;&gt;N$7),VLOOKUP($F66,借上宿舎台帳!$B$6:$F$25,5,FALSE),VLOOKUP($A66,$V$6:$Y$25,4,FALSE)),0)</f>
        <v>0</v>
      </c>
      <c r="O66" s="22">
        <f>IF(AND($I66&lt;=DATEVALUE("2025/8/31"),$J66&lt;=DATEVALUE("2026/3/31"),$J66&gt;=DATEVALUE("2025/8/1")),IF(OR(IFERROR(VLOOKUP($A66,$V$6:$Y$25,4,FALSE),"")="",IFERROR(VLOOKUP($A66,$V$6:$Y$25,2,FALSE),"")&lt;&gt;O$7),VLOOKUP($F66,借上宿舎台帳!$B$6:$F$25,5,FALSE),VLOOKUP($A66,$V$6:$Y$25,4,FALSE)),0)</f>
        <v>0</v>
      </c>
      <c r="P66" s="22">
        <f>IF(AND($J66&gt;=DATEVALUE("2025/9/1"),$J66&lt;=DATEVALUE("2026/3/31")),IF(OR(IFERROR(VLOOKUP($A66,$V$6:$Y$25,4,FALSE),"")="",IFERROR(VLOOKUP($A66,$V$6:$Y$25,2,FALSE),"")&lt;&gt;P$7),VLOOKUP($F66,借上宿舎台帳!$B$6:$F$25,5,FALSE),VLOOKUP($A66,$V$6:$Y$25,4,FALSE)),0)</f>
        <v>0</v>
      </c>
      <c r="Q66" s="226">
        <f t="shared" si="14"/>
        <v>0</v>
      </c>
    </row>
    <row r="67" spans="1:25" ht="30" customHeight="1" x14ac:dyDescent="0.15">
      <c r="A67" s="191"/>
      <c r="B67" s="230"/>
      <c r="C67" s="224"/>
      <c r="D67" s="234"/>
      <c r="E67" s="235"/>
      <c r="F67" s="241"/>
      <c r="G67" s="242"/>
      <c r="H67" s="243"/>
      <c r="I67" s="220"/>
      <c r="J67" s="220"/>
      <c r="K67" s="222"/>
      <c r="L67" s="224"/>
      <c r="M67" s="19" t="s">
        <v>15</v>
      </c>
      <c r="N67" s="22">
        <f>IF(AND($I66&lt;=DATEVALUE("2025/7/31"),$J66&lt;=DATEVALUE("2026/3/31"),$J66&gt;=DATEVALUE("2025/4/1")),IF(OR(IFERROR(VLOOKUP($A66,$V$6:$Z$25,5,FALSE),"")="",IFERROR(VLOOKUP($A66,$V$6:$Z$25,2,FALSE),"")&lt;&gt;N$7),VLOOKUP($F66,借上宿舎台帳!$B$6:$G$25,6,FALSE),VLOOKUP($A66,$V$6:$Z$25,5,FALSE)),0)</f>
        <v>0</v>
      </c>
      <c r="O67" s="22">
        <f>IF(AND($I66&lt;=DATEVALUE("2025/8/31"),$J66&lt;=DATEVALUE("2026/3/31"),$J66&gt;=DATEVALUE("2025/8/1")),IF(OR(IFERROR(VLOOKUP($A66,$V$6:$Z$25,5,FALSE),"")="",IFERROR(VLOOKUP($A66,$V$6:$Z$25,2,FALSE),"")&lt;&gt;O$7),VLOOKUP($F66,借上宿舎台帳!$B$6:$G$25,6,FALSE),VLOOKUP($A66,$V$6:$Z$25,5,FALSE)),0)</f>
        <v>0</v>
      </c>
      <c r="P67" s="22">
        <f>IF(AND($J66&gt;=DATEVALUE("2025/9/1"),$J66&lt;=DATEVALUE("2026/3/31")),IF(OR(IFERROR(VLOOKUP($A66,$V$6:$Z$25,5,FALSE),"")="",IFERROR(VLOOKUP($A66,$V$6:$Z$25,2,FALSE),"")&lt;&gt;P$7),VLOOKUP($F66,借上宿舎台帳!$B$6:$G$25,6,FALSE),VLOOKUP($A66,$V$6:$Z$25,5,FALSE)),0)</f>
        <v>0</v>
      </c>
      <c r="Q67" s="227"/>
    </row>
    <row r="68" spans="1:25" ht="30" customHeight="1" x14ac:dyDescent="0.15">
      <c r="A68" s="192"/>
      <c r="B68" s="231"/>
      <c r="C68" s="225"/>
      <c r="D68" s="236"/>
      <c r="E68" s="237"/>
      <c r="F68" s="244"/>
      <c r="G68" s="245"/>
      <c r="H68" s="246"/>
      <c r="I68" s="221"/>
      <c r="J68" s="221"/>
      <c r="K68" s="222"/>
      <c r="L68" s="225"/>
      <c r="M68" s="19" t="s">
        <v>16</v>
      </c>
      <c r="N68" s="22">
        <f>IF(OR(IFERROR(VLOOKUP($A66,$V$6:$X$25,3,FALSE),"")="",IFERROR(VLOOKUP($A66,$V$6:$X$25,2,FALSE),"")&lt;&gt;N$7),ROUNDDOWN(IF((N66-N67)&gt;=82000,82000,N66-N67)*3/4,-2),VLOOKUP($A66,$V$6:$X$25,3,FALSE))</f>
        <v>0</v>
      </c>
      <c r="O68" s="22">
        <f>IF(OR(IFERROR(VLOOKUP($A66,$V$6:$X$25,3,FALSE),"")="",IFERROR(VLOOKUP($A66,$V$6:$X$25,2,FALSE),"")&lt;&gt;O$7),ROUNDDOWN(IF((O66-O67)&gt;=82000,82000,O66-O67)*3/4,-2),VLOOKUP($A66,$V$6:$X$25,3,FALSE))</f>
        <v>0</v>
      </c>
      <c r="P68" s="22">
        <f>IF(OR(IFERROR(VLOOKUP($A66,$V$6:$X$25,3,FALSE),"")="",IFERROR(VLOOKUP($A66,$V$6:$X$25,2,FALSE),"")&lt;&gt;P$7),ROUNDDOWN(IF((P66-P67)&gt;=82000,82000,P66-P67)*3/4,-2),VLOOKUP($A66,$V$6:$X$25,3,FALSE))</f>
        <v>0</v>
      </c>
      <c r="Q68" s="228"/>
    </row>
    <row r="69" spans="1:25" s="6" customFormat="1" ht="33" customHeight="1" x14ac:dyDescent="0.15">
      <c r="A69" s="7"/>
      <c r="B69" s="4"/>
      <c r="C69" s="4"/>
      <c r="D69" s="3"/>
      <c r="E69" s="3"/>
      <c r="F69" s="3"/>
      <c r="G69" s="3"/>
      <c r="N69" s="8"/>
      <c r="O69" s="216" t="s">
        <v>17</v>
      </c>
      <c r="P69" s="217"/>
      <c r="Q69" s="105">
        <f>SUM(Q9:Q68)</f>
        <v>0</v>
      </c>
      <c r="R69" s="5"/>
      <c r="T69" s="23"/>
      <c r="U69" s="24"/>
      <c r="Y69" s="25"/>
    </row>
    <row r="70" spans="1:25" x14ac:dyDescent="0.15">
      <c r="F70" s="14"/>
      <c r="G70" s="14"/>
      <c r="H70" s="14"/>
      <c r="I70" s="14"/>
      <c r="J70" s="14"/>
      <c r="K70" s="14"/>
      <c r="L70" s="14"/>
      <c r="M70" s="14"/>
      <c r="N70" s="20"/>
      <c r="O70" s="21"/>
      <c r="P70" s="21"/>
      <c r="Q70" s="21"/>
    </row>
  </sheetData>
  <dataConsolidate/>
  <mergeCells count="222">
    <mergeCell ref="O4:P4"/>
    <mergeCell ref="Q66:Q68"/>
    <mergeCell ref="O69:P69"/>
    <mergeCell ref="J63:J65"/>
    <mergeCell ref="K63:K65"/>
    <mergeCell ref="L63:L65"/>
    <mergeCell ref="Q63:Q65"/>
    <mergeCell ref="A66:A68"/>
    <mergeCell ref="B66:B68"/>
    <mergeCell ref="C66:C68"/>
    <mergeCell ref="D66:E68"/>
    <mergeCell ref="F66:H68"/>
    <mergeCell ref="I66:I68"/>
    <mergeCell ref="J66:J68"/>
    <mergeCell ref="K66:K68"/>
    <mergeCell ref="L66:L68"/>
    <mergeCell ref="C57:C59"/>
    <mergeCell ref="D57:E59"/>
    <mergeCell ref="F57:H59"/>
    <mergeCell ref="I57:I59"/>
    <mergeCell ref="Q60:Q62"/>
    <mergeCell ref="A63:A65"/>
    <mergeCell ref="B63:B65"/>
    <mergeCell ref="C63:C65"/>
    <mergeCell ref="D63:E65"/>
    <mergeCell ref="F63:H65"/>
    <mergeCell ref="I63:I65"/>
    <mergeCell ref="J57:J59"/>
    <mergeCell ref="K57:K59"/>
    <mergeCell ref="L57:L59"/>
    <mergeCell ref="Q57:Q59"/>
    <mergeCell ref="A60:A62"/>
    <mergeCell ref="B60:B62"/>
    <mergeCell ref="C60:C62"/>
    <mergeCell ref="D60:E62"/>
    <mergeCell ref="F60:H62"/>
    <mergeCell ref="I60:I62"/>
    <mergeCell ref="J60:J62"/>
    <mergeCell ref="K60:K62"/>
    <mergeCell ref="L60:L62"/>
    <mergeCell ref="A57:A59"/>
    <mergeCell ref="B57:B59"/>
    <mergeCell ref="Q51:Q53"/>
    <mergeCell ref="A54:A56"/>
    <mergeCell ref="B54:B56"/>
    <mergeCell ref="C54:C56"/>
    <mergeCell ref="D54:E56"/>
    <mergeCell ref="F54:H56"/>
    <mergeCell ref="I54:I56"/>
    <mergeCell ref="J54:J56"/>
    <mergeCell ref="K54:K56"/>
    <mergeCell ref="L54:L56"/>
    <mergeCell ref="Q54:Q56"/>
    <mergeCell ref="A51:A53"/>
    <mergeCell ref="B51:B53"/>
    <mergeCell ref="C51:C53"/>
    <mergeCell ref="D51:E53"/>
    <mergeCell ref="F51:H53"/>
    <mergeCell ref="I51:I53"/>
    <mergeCell ref="J51:J53"/>
    <mergeCell ref="K51:K53"/>
    <mergeCell ref="L51:L53"/>
    <mergeCell ref="Q45:Q47"/>
    <mergeCell ref="A48:A50"/>
    <mergeCell ref="B48:B50"/>
    <mergeCell ref="C48:C50"/>
    <mergeCell ref="D48:E50"/>
    <mergeCell ref="F48:H50"/>
    <mergeCell ref="I48:I50"/>
    <mergeCell ref="J48:J50"/>
    <mergeCell ref="K48:K50"/>
    <mergeCell ref="L48:L50"/>
    <mergeCell ref="Q48:Q50"/>
    <mergeCell ref="A45:A47"/>
    <mergeCell ref="B45:B47"/>
    <mergeCell ref="C45:C47"/>
    <mergeCell ref="D45:E47"/>
    <mergeCell ref="F45:H47"/>
    <mergeCell ref="I45:I47"/>
    <mergeCell ref="J45:J47"/>
    <mergeCell ref="K45:K47"/>
    <mergeCell ref="L45:L47"/>
    <mergeCell ref="Q39:Q41"/>
    <mergeCell ref="A42:A44"/>
    <mergeCell ref="B42:B44"/>
    <mergeCell ref="C42:C44"/>
    <mergeCell ref="D42:E44"/>
    <mergeCell ref="F42:H44"/>
    <mergeCell ref="I42:I44"/>
    <mergeCell ref="J42:J44"/>
    <mergeCell ref="K42:K44"/>
    <mergeCell ref="L42:L44"/>
    <mergeCell ref="Q42:Q44"/>
    <mergeCell ref="A39:A41"/>
    <mergeCell ref="B39:B41"/>
    <mergeCell ref="C39:C41"/>
    <mergeCell ref="D39:E41"/>
    <mergeCell ref="F39:H41"/>
    <mergeCell ref="I39:I41"/>
    <mergeCell ref="J39:J41"/>
    <mergeCell ref="K39:K41"/>
    <mergeCell ref="L39:L41"/>
    <mergeCell ref="Q33:Q35"/>
    <mergeCell ref="A36:A38"/>
    <mergeCell ref="B36:B38"/>
    <mergeCell ref="C36:C38"/>
    <mergeCell ref="D36:E38"/>
    <mergeCell ref="F36:H38"/>
    <mergeCell ref="I36:I38"/>
    <mergeCell ref="J36:J38"/>
    <mergeCell ref="K36:K38"/>
    <mergeCell ref="L36:L38"/>
    <mergeCell ref="Q36:Q38"/>
    <mergeCell ref="A33:A35"/>
    <mergeCell ref="B33:B35"/>
    <mergeCell ref="C33:C35"/>
    <mergeCell ref="D33:E35"/>
    <mergeCell ref="F33:H35"/>
    <mergeCell ref="I33:I35"/>
    <mergeCell ref="J33:J35"/>
    <mergeCell ref="K33:K35"/>
    <mergeCell ref="L33:L35"/>
    <mergeCell ref="Q27:Q29"/>
    <mergeCell ref="A30:A32"/>
    <mergeCell ref="B30:B32"/>
    <mergeCell ref="C30:C32"/>
    <mergeCell ref="D30:E32"/>
    <mergeCell ref="F30:H32"/>
    <mergeCell ref="I30:I32"/>
    <mergeCell ref="J30:J32"/>
    <mergeCell ref="K30:K32"/>
    <mergeCell ref="L30:L32"/>
    <mergeCell ref="Q30:Q32"/>
    <mergeCell ref="A27:A29"/>
    <mergeCell ref="B27:B29"/>
    <mergeCell ref="C27:C29"/>
    <mergeCell ref="D27:E29"/>
    <mergeCell ref="F27:H29"/>
    <mergeCell ref="I27:I29"/>
    <mergeCell ref="J27:J29"/>
    <mergeCell ref="K27:K29"/>
    <mergeCell ref="L27:L29"/>
    <mergeCell ref="Q21:Q23"/>
    <mergeCell ref="A24:A26"/>
    <mergeCell ref="B24:B26"/>
    <mergeCell ref="C24:C26"/>
    <mergeCell ref="D24:E26"/>
    <mergeCell ref="F24:H26"/>
    <mergeCell ref="I24:I26"/>
    <mergeCell ref="J24:J26"/>
    <mergeCell ref="K24:K26"/>
    <mergeCell ref="L24:L26"/>
    <mergeCell ref="Q24:Q26"/>
    <mergeCell ref="A21:A23"/>
    <mergeCell ref="B21:B23"/>
    <mergeCell ref="C21:C23"/>
    <mergeCell ref="D21:E23"/>
    <mergeCell ref="F21:H23"/>
    <mergeCell ref="I21:I23"/>
    <mergeCell ref="J21:J23"/>
    <mergeCell ref="K21:K23"/>
    <mergeCell ref="L21:L23"/>
    <mergeCell ref="Q15:Q17"/>
    <mergeCell ref="A18:A20"/>
    <mergeCell ref="B18:B20"/>
    <mergeCell ref="C18:C20"/>
    <mergeCell ref="D18:E20"/>
    <mergeCell ref="F18:H20"/>
    <mergeCell ref="I18:I20"/>
    <mergeCell ref="J18:J20"/>
    <mergeCell ref="K18:K20"/>
    <mergeCell ref="L18:L20"/>
    <mergeCell ref="Q18:Q20"/>
    <mergeCell ref="A15:A17"/>
    <mergeCell ref="B15:B17"/>
    <mergeCell ref="C15:C17"/>
    <mergeCell ref="D15:E17"/>
    <mergeCell ref="F15:H17"/>
    <mergeCell ref="I15:I17"/>
    <mergeCell ref="J15:J17"/>
    <mergeCell ref="K15:K17"/>
    <mergeCell ref="L15:L17"/>
    <mergeCell ref="J9:J11"/>
    <mergeCell ref="K9:K11"/>
    <mergeCell ref="L9:L11"/>
    <mergeCell ref="Q9:Q11"/>
    <mergeCell ref="A12:A14"/>
    <mergeCell ref="B12:B14"/>
    <mergeCell ref="C12:C14"/>
    <mergeCell ref="D12:E14"/>
    <mergeCell ref="F12:H14"/>
    <mergeCell ref="I12:I14"/>
    <mergeCell ref="A9:A11"/>
    <mergeCell ref="B9:B11"/>
    <mergeCell ref="C9:C11"/>
    <mergeCell ref="D9:E11"/>
    <mergeCell ref="F9:H11"/>
    <mergeCell ref="I9:I11"/>
    <mergeCell ref="J12:J14"/>
    <mergeCell ref="K12:K14"/>
    <mergeCell ref="L12:L14"/>
    <mergeCell ref="Q12:Q14"/>
    <mergeCell ref="L6:L8"/>
    <mergeCell ref="M6:Q6"/>
    <mergeCell ref="I7:I8"/>
    <mergeCell ref="J7:J8"/>
    <mergeCell ref="M7:M8"/>
    <mergeCell ref="N7:N8"/>
    <mergeCell ref="O7:O8"/>
    <mergeCell ref="P7:P8"/>
    <mergeCell ref="Q7:Q8"/>
    <mergeCell ref="A1:B1"/>
    <mergeCell ref="H1:K1"/>
    <mergeCell ref="C3:F3"/>
    <mergeCell ref="C4:F4"/>
    <mergeCell ref="A6:A8"/>
    <mergeCell ref="B6:B8"/>
    <mergeCell ref="C6:C8"/>
    <mergeCell ref="D6:E8"/>
    <mergeCell ref="F6:H8"/>
    <mergeCell ref="I6:J6"/>
    <mergeCell ref="K6:K8"/>
  </mergeCells>
  <phoneticPr fontId="2"/>
  <dataValidations count="5">
    <dataValidation errorStyle="warning" allowBlank="1" showInputMessage="1" showErrorMessage="1" prompt="終了事由で「その他」を選択した場合、詳細を入力してください。_x000a_" sqref="L9:L68" xr:uid="{00000000-0002-0000-0900-000000000000}"/>
    <dataValidation type="date" allowBlank="1" showInputMessage="1" showErrorMessage="1" prompt="注）2025/04/01の形式で入力してください。_x000a_" sqref="C9:C68" xr:uid="{00000000-0002-0000-0900-000001000000}">
      <formula1>1</formula1>
      <formula2>109664</formula2>
    </dataValidation>
    <dataValidation type="list" allowBlank="1" showInputMessage="1" showErrorMessage="1" prompt="注）現施設だけでなく過去から継続して同一法人内の他施設で利用している場合、過去に他施設で利用を開始した年度を入力してください。" sqref="D9:E68" xr:uid="{00000000-0002-0000-0900-000002000000}">
      <formula1>"令和7年度,令和6年度,令和5年度,令和4年度,令和3年度,令和2年度,令和元年度,平成30年度,平成29年度,平成28年度,平成27年度"</formula1>
    </dataValidation>
    <dataValidation type="date" allowBlank="1" showInputMessage="1" showErrorMessage="1" prompt="注）2025/04/01の形式で入力してください。" sqref="I9:J68" xr:uid="{00000000-0002-0000-0900-000003000000}">
      <formula1>45748</formula1>
      <formula2>46112</formula2>
    </dataValidation>
    <dataValidation type="list" errorStyle="warning" allowBlank="1" showInputMessage="1" showErrorMessage="1" prompt="新規または補助対象期間が終了した対象者のみ、プルダウンから事由を選択してください。" sqref="K9:K68" xr:uid="{00000000-0002-0000-0900-000004000000}">
      <formula1>$S$6:$S$21</formula1>
    </dataValidation>
  </dataValidations>
  <printOptions horizontalCentered="1"/>
  <pageMargins left="0.19685039370078741" right="0.19685039370078741" top="0.55118110236220474" bottom="0.15748031496062992" header="0.31496062992125984" footer="0.31496062992125984"/>
  <pageSetup paperSize="9" scale="50" fitToHeight="2" orientation="landscape" r:id="rId1"/>
  <rowBreaks count="1" manualBreakCount="1">
    <brk id="3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借上宿舎を選択してください。_x000a__x000a_注）借上宿舎台帳を完成させてから、第２号様式を作成してください。" xr:uid="{00000000-0002-0000-0900-000005000000}">
          <x14:formula1>
            <xm:f>借上宿舎台帳!$B$6:$B$25</xm:f>
          </x14:formula1>
          <xm:sqref>F9:H68</xm:sqref>
        </x14:dataValidation>
        <x14:dataValidation type="list" allowBlank="1" showInputMessage="1" showErrorMessage="1" prompt="補助対象者を選択してください。_x000a__x000a_注）補助対象者名簿を完成させてから、第２号様式を作成してください。" xr:uid="{00000000-0002-0000-0900-000006000000}">
          <x14:formula1>
            <xm:f>補助対象者名簿!$B$5:$B$24</xm:f>
          </x14:formula1>
          <xm:sqref>B9:B11</xm:sqref>
        </x14:dataValidation>
        <x14:dataValidation type="list" allowBlank="1" showInputMessage="1" showErrorMessage="1" xr:uid="{00000000-0002-0000-0900-000007000000}">
          <x14:formula1>
            <xm:f>補助対象者名簿!$B$5:$B$24</xm:f>
          </x14:formula1>
          <xm:sqref>B12:B68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AD43"/>
  <sheetViews>
    <sheetView view="pageBreakPreview" zoomScale="80" zoomScaleNormal="100" zoomScaleSheetLayoutView="80" workbookViewId="0">
      <selection activeCell="D42" sqref="D42:D43"/>
    </sheetView>
  </sheetViews>
  <sheetFormatPr defaultRowHeight="13.5" x14ac:dyDescent="0.15"/>
  <cols>
    <col min="1" max="1" width="5.375" customWidth="1"/>
    <col min="2" max="2" width="10.75" bestFit="1" customWidth="1"/>
    <col min="3" max="3" width="20.625" customWidth="1"/>
    <col min="4" max="9" width="9.375" customWidth="1"/>
  </cols>
  <sheetData>
    <row r="1" spans="1:30" ht="14.25" x14ac:dyDescent="0.15">
      <c r="A1" s="249" t="s">
        <v>104</v>
      </c>
      <c r="B1" s="249"/>
      <c r="C1" s="68" t="s">
        <v>110</v>
      </c>
    </row>
    <row r="2" spans="1:30" ht="14.25" x14ac:dyDescent="0.15">
      <c r="A2" s="31"/>
      <c r="B2" s="31"/>
      <c r="C2" s="31"/>
      <c r="D2" s="31"/>
      <c r="E2" s="31"/>
      <c r="F2" s="31"/>
      <c r="G2" s="31"/>
      <c r="H2" s="250" t="s">
        <v>70</v>
      </c>
      <c r="I2" s="250"/>
      <c r="J2" s="31"/>
      <c r="K2" s="31"/>
      <c r="L2" s="31"/>
      <c r="M2" s="31"/>
      <c r="N2" s="31"/>
      <c r="O2" s="31"/>
      <c r="P2" s="31"/>
      <c r="Q2" s="31"/>
      <c r="R2" s="31"/>
      <c r="S2" s="31"/>
      <c r="T2" s="31"/>
      <c r="U2" s="31"/>
      <c r="V2" s="31"/>
      <c r="W2" s="31"/>
      <c r="X2" s="31"/>
      <c r="Y2" s="31"/>
      <c r="Z2" s="31"/>
      <c r="AA2" s="31"/>
    </row>
    <row r="3" spans="1:30" ht="28.5" x14ac:dyDescent="0.15">
      <c r="A3" s="32" t="s">
        <v>71</v>
      </c>
      <c r="B3" s="32" t="s">
        <v>87</v>
      </c>
      <c r="C3" s="32" t="s">
        <v>0</v>
      </c>
      <c r="D3" s="32" t="s">
        <v>72</v>
      </c>
      <c r="E3" s="32" t="s">
        <v>90</v>
      </c>
      <c r="F3" s="32" t="s">
        <v>91</v>
      </c>
      <c r="G3" s="32" t="s">
        <v>85</v>
      </c>
      <c r="H3" s="106" t="s">
        <v>171</v>
      </c>
      <c r="I3" s="33" t="s">
        <v>86</v>
      </c>
      <c r="J3" s="34"/>
      <c r="K3" s="35" t="s">
        <v>73</v>
      </c>
      <c r="L3" s="35"/>
      <c r="M3" s="35"/>
      <c r="N3" s="35"/>
      <c r="O3" s="35"/>
      <c r="P3" s="35"/>
      <c r="Q3" s="35"/>
      <c r="R3" s="36"/>
      <c r="S3" s="37"/>
      <c r="T3" s="38" t="s">
        <v>74</v>
      </c>
      <c r="U3" s="38"/>
      <c r="V3" s="38"/>
      <c r="W3" s="38"/>
      <c r="X3" s="38"/>
      <c r="Y3" s="38"/>
      <c r="Z3" s="38"/>
      <c r="AA3" s="39"/>
      <c r="AB3" s="51" t="s">
        <v>109</v>
      </c>
      <c r="AC3" s="51" t="s">
        <v>88</v>
      </c>
      <c r="AD3" s="51" t="s">
        <v>89</v>
      </c>
    </row>
    <row r="4" spans="1:30" ht="14.25" x14ac:dyDescent="0.15">
      <c r="A4" s="251"/>
      <c r="B4" s="252" t="e">
        <f>VLOOKUP(A4,'第２号様式（第２四半期）'!$A$9:$B$68,2,FALSE)</f>
        <v>#N/A</v>
      </c>
      <c r="C4" s="247" t="e">
        <f>VLOOKUP(A4,'第２号様式（第２四半期）'!$A$9:$H$68,6,FALSE)</f>
        <v>#N/A</v>
      </c>
      <c r="D4" s="253"/>
      <c r="E4" s="254" t="e">
        <f>VLOOKUP(D4,$AC$4:$AD$15,2,FALSE)</f>
        <v>#N/A</v>
      </c>
      <c r="F4" s="254" t="e">
        <f>IF(AND(DAY(VLOOKUP(A4,'第２号様式（第２四半期）'!$A$9:$J$68,9,FALSE))&lt;=E4,DAY(VLOOKUP(A4,'第２号様式（第２四半期）'!$A$9:$J$68,9,FALSE))&gt;1),E4+1-DAY(VLOOKUP(A4,'第２号様式（第２四半期）'!$A$9:$J$68,9,FALSE)),DAY(VLOOKUP(A4,'第２号様式（第２四半期）'!$A$9:$J$68,10,FALSE)))</f>
        <v>#N/A</v>
      </c>
      <c r="G4" s="254" t="e">
        <f>VLOOKUP(C4,借上宿舎台帳!$B$6:$F$25,5,FALSE)</f>
        <v>#N/A</v>
      </c>
      <c r="H4" s="255"/>
      <c r="I4" s="255"/>
      <c r="J4" s="40"/>
      <c r="K4" s="41" t="str">
        <f>IF(A4=0,"",82000)</f>
        <v/>
      </c>
      <c r="L4" s="41" t="s">
        <v>75</v>
      </c>
      <c r="M4" s="41" t="str">
        <f>IF(A4=0,"",E4)</f>
        <v/>
      </c>
      <c r="N4" s="41" t="s">
        <v>76</v>
      </c>
      <c r="O4" s="41" t="str">
        <f>IF(A4=0,"",F4)</f>
        <v/>
      </c>
      <c r="P4" s="41" t="s">
        <v>77</v>
      </c>
      <c r="Q4" s="41" t="str">
        <f>IFERROR(ROUNDDOWN(K4/M4*O4,-1),"")</f>
        <v/>
      </c>
      <c r="R4" s="42" t="s">
        <v>78</v>
      </c>
      <c r="S4" s="40"/>
      <c r="T4" s="41" t="str">
        <f>IF(A4=0,"",G4)</f>
        <v/>
      </c>
      <c r="U4" s="41" t="s">
        <v>75</v>
      </c>
      <c r="V4" s="41" t="str">
        <f>IF(A4=0,"",E4)</f>
        <v/>
      </c>
      <c r="W4" s="41" t="s">
        <v>76</v>
      </c>
      <c r="X4" s="41" t="str">
        <f>IF(A4=0,"",F4)</f>
        <v/>
      </c>
      <c r="Y4" s="41" t="s">
        <v>77</v>
      </c>
      <c r="Z4" s="41" t="str">
        <f>IFERROR(ROUNDDOWN(T4/V4*X4,-1),"")</f>
        <v/>
      </c>
      <c r="AA4" s="42" t="s">
        <v>78</v>
      </c>
      <c r="AB4">
        <v>1</v>
      </c>
      <c r="AC4">
        <v>1</v>
      </c>
      <c r="AD4">
        <v>31</v>
      </c>
    </row>
    <row r="5" spans="1:30" ht="14.25" x14ac:dyDescent="0.15">
      <c r="A5" s="251"/>
      <c r="B5" s="252"/>
      <c r="C5" s="248"/>
      <c r="D5" s="253"/>
      <c r="E5" s="254"/>
      <c r="F5" s="254"/>
      <c r="G5" s="254"/>
      <c r="H5" s="255"/>
      <c r="I5" s="255"/>
      <c r="J5" s="43" t="s">
        <v>79</v>
      </c>
      <c r="K5" s="44" t="str">
        <f>IF(A4=0,"",IF(Q4&lt;H4,ROUNDDOWN(Q4,-1),ROUNDDOWN(H4,-1)))</f>
        <v/>
      </c>
      <c r="L5" s="45" t="s">
        <v>80</v>
      </c>
      <c r="M5" s="46" t="str">
        <f>IF(A4=0,"",IF(I4-(IF(G4-82000&gt;0,G4-82000,0))&gt;0,I4-(IF(G4-82000&gt;0,G4-82000,0)),0))</f>
        <v/>
      </c>
      <c r="N5" s="45" t="s">
        <v>81</v>
      </c>
      <c r="O5" s="47" t="s">
        <v>82</v>
      </c>
      <c r="P5" s="48" t="s">
        <v>83</v>
      </c>
      <c r="Q5" s="49" t="str">
        <f>IFERROR(ROUNDDOWN((K5-M5)*3/4,-2),"")</f>
        <v/>
      </c>
      <c r="R5" s="50" t="s">
        <v>84</v>
      </c>
      <c r="S5" s="43" t="s">
        <v>79</v>
      </c>
      <c r="T5" s="44" t="str">
        <f>IF(A4=0,"",IF(Z4&lt;H4,ROUNDDOWN(Z4,-1),ROUNDDOWN(H4,-1)))</f>
        <v/>
      </c>
      <c r="U5" s="45" t="s">
        <v>80</v>
      </c>
      <c r="V5" s="46" t="str">
        <f>IF(A4=0,"",I4)</f>
        <v/>
      </c>
      <c r="W5" s="45" t="s">
        <v>81</v>
      </c>
      <c r="X5" s="47" t="s">
        <v>82</v>
      </c>
      <c r="Y5" s="48" t="s">
        <v>83</v>
      </c>
      <c r="Z5" s="49" t="str">
        <f>IFERROR(ROUNDDOWN((T5-V5)*3/4,-2),"")</f>
        <v/>
      </c>
      <c r="AA5" s="50" t="s">
        <v>84</v>
      </c>
      <c r="AB5">
        <v>2</v>
      </c>
      <c r="AC5">
        <v>2</v>
      </c>
      <c r="AD5">
        <v>28</v>
      </c>
    </row>
    <row r="6" spans="1:30" ht="14.25" x14ac:dyDescent="0.15">
      <c r="A6" s="251"/>
      <c r="B6" s="252" t="e">
        <f>VLOOKUP(A6,'第２号様式（第２四半期）'!$A$9:$B$68,2,FALSE)</f>
        <v>#N/A</v>
      </c>
      <c r="C6" s="247" t="e">
        <f>VLOOKUP(A6,'第２号様式（第２四半期）'!$A$9:$H$68,6,FALSE)</f>
        <v>#N/A</v>
      </c>
      <c r="D6" s="253"/>
      <c r="E6" s="254" t="e">
        <f>VLOOKUP(D6,$AC$4:$AD$15,2,FALSE)</f>
        <v>#N/A</v>
      </c>
      <c r="F6" s="254" t="e">
        <f>IF(AND(DAY(VLOOKUP(A6,'第２号様式（第２四半期）'!$A$9:$J$68,9,FALSE))&lt;=E6,DAY(VLOOKUP(A6,'第２号様式（第２四半期）'!$A$9:$J$68,9,FALSE))&gt;1),E6+1-DAY(VLOOKUP(A6,'第２号様式（第２四半期）'!$A$9:$J$68,9,FALSE)),DAY(VLOOKUP(A6,'第２号様式（第２四半期）'!$A$9:$J$68,10,FALSE)))</f>
        <v>#N/A</v>
      </c>
      <c r="G6" s="254" t="e">
        <f>VLOOKUP(C6,借上宿舎台帳!$B$6:$F$25,5,FALSE)</f>
        <v>#N/A</v>
      </c>
      <c r="H6" s="255"/>
      <c r="I6" s="255"/>
      <c r="J6" s="40"/>
      <c r="K6" s="41" t="str">
        <f>IF(A6=0,"",82000)</f>
        <v/>
      </c>
      <c r="L6" s="41" t="s">
        <v>75</v>
      </c>
      <c r="M6" s="41" t="str">
        <f>IF(A6=0,"",E6)</f>
        <v/>
      </c>
      <c r="N6" s="41" t="s">
        <v>76</v>
      </c>
      <c r="O6" s="41" t="str">
        <f>IF(A6=0,"",F6)</f>
        <v/>
      </c>
      <c r="P6" s="41" t="s">
        <v>77</v>
      </c>
      <c r="Q6" s="41" t="str">
        <f>IFERROR(ROUNDDOWN(K6/M6*O6,-1),"")</f>
        <v/>
      </c>
      <c r="R6" s="42" t="s">
        <v>78</v>
      </c>
      <c r="S6" s="40"/>
      <c r="T6" s="41" t="str">
        <f>IF(A6=0,"",G6)</f>
        <v/>
      </c>
      <c r="U6" s="41" t="s">
        <v>75</v>
      </c>
      <c r="V6" s="41" t="str">
        <f>IF(A6=0,"",E6)</f>
        <v/>
      </c>
      <c r="W6" s="41" t="s">
        <v>76</v>
      </c>
      <c r="X6" s="41" t="str">
        <f>IF(A6=0,"",F6)</f>
        <v/>
      </c>
      <c r="Y6" s="41" t="s">
        <v>77</v>
      </c>
      <c r="Z6" s="41" t="str">
        <f>IFERROR(ROUNDDOWN(T6/V6*X6,-1),"")</f>
        <v/>
      </c>
      <c r="AA6" s="42" t="s">
        <v>78</v>
      </c>
      <c r="AB6">
        <v>3</v>
      </c>
      <c r="AC6">
        <v>3</v>
      </c>
      <c r="AD6">
        <v>31</v>
      </c>
    </row>
    <row r="7" spans="1:30" ht="14.25" x14ac:dyDescent="0.15">
      <c r="A7" s="251"/>
      <c r="B7" s="252"/>
      <c r="C7" s="248"/>
      <c r="D7" s="253"/>
      <c r="E7" s="254"/>
      <c r="F7" s="254"/>
      <c r="G7" s="254"/>
      <c r="H7" s="255"/>
      <c r="I7" s="255"/>
      <c r="J7" s="43" t="s">
        <v>79</v>
      </c>
      <c r="K7" s="44" t="str">
        <f>IF(A6=0,"",IF(Q6&lt;H6,ROUNDDOWN(Q6,-1),ROUNDDOWN(H6,-1)))</f>
        <v/>
      </c>
      <c r="L7" s="45" t="s">
        <v>80</v>
      </c>
      <c r="M7" s="46" t="str">
        <f>IF(A6=0,"",IF(I6-(IF(G6-82000&gt;0,G6-82000,0))&gt;0,I6-(IF(G6-82000&gt;0,G6-82000,0)),0))</f>
        <v/>
      </c>
      <c r="N7" s="45" t="s">
        <v>81</v>
      </c>
      <c r="O7" s="47" t="s">
        <v>82</v>
      </c>
      <c r="P7" s="48" t="s">
        <v>83</v>
      </c>
      <c r="Q7" s="49" t="str">
        <f>IFERROR(ROUNDDOWN((K7-M7)*3/4,-2),"")</f>
        <v/>
      </c>
      <c r="R7" s="50" t="s">
        <v>84</v>
      </c>
      <c r="S7" s="43" t="s">
        <v>79</v>
      </c>
      <c r="T7" s="44" t="str">
        <f>IF(A6=0,"",IF(Z6&lt;H6,ROUNDDOWN(Z6,-1),ROUNDDOWN(H6,-1)))</f>
        <v/>
      </c>
      <c r="U7" s="45" t="s">
        <v>80</v>
      </c>
      <c r="V7" s="46" t="str">
        <f>IF(A6=0,"",I6)</f>
        <v/>
      </c>
      <c r="W7" s="45" t="s">
        <v>81</v>
      </c>
      <c r="X7" s="47" t="s">
        <v>82</v>
      </c>
      <c r="Y7" s="48" t="s">
        <v>83</v>
      </c>
      <c r="Z7" s="49" t="str">
        <f>IFERROR(ROUNDDOWN((T7-V7)*3/4,-2),"")</f>
        <v/>
      </c>
      <c r="AA7" s="50" t="s">
        <v>84</v>
      </c>
      <c r="AB7">
        <v>4</v>
      </c>
      <c r="AC7">
        <v>4</v>
      </c>
      <c r="AD7">
        <v>30</v>
      </c>
    </row>
    <row r="8" spans="1:30" ht="14.25" x14ac:dyDescent="0.15">
      <c r="A8" s="251"/>
      <c r="B8" s="252" t="e">
        <f>VLOOKUP(A8,'第２号様式（第２四半期）'!$A$9:$B$68,2,FALSE)</f>
        <v>#N/A</v>
      </c>
      <c r="C8" s="247" t="e">
        <f>VLOOKUP(A8,'第２号様式（第２四半期）'!$A$9:$H$68,6,FALSE)</f>
        <v>#N/A</v>
      </c>
      <c r="D8" s="253"/>
      <c r="E8" s="254" t="e">
        <f>VLOOKUP(D8,$AC$4:$AD$15,2,FALSE)</f>
        <v>#N/A</v>
      </c>
      <c r="F8" s="254" t="e">
        <f>IF(AND(DAY(VLOOKUP(A8,'第２号様式（第２四半期）'!$A$9:$J$68,9,FALSE))&lt;=E8,DAY(VLOOKUP(A8,'第２号様式（第２四半期）'!$A$9:$J$68,9,FALSE))&gt;1),E8+1-DAY(VLOOKUP(A8,'第２号様式（第２四半期）'!$A$9:$J$68,9,FALSE)),DAY(VLOOKUP(A8,'第２号様式（第２四半期）'!$A$9:$J$68,10,FALSE)))</f>
        <v>#N/A</v>
      </c>
      <c r="G8" s="254" t="e">
        <f>VLOOKUP(C8,借上宿舎台帳!$B$6:$F$25,5,FALSE)</f>
        <v>#N/A</v>
      </c>
      <c r="H8" s="255"/>
      <c r="I8" s="255"/>
      <c r="J8" s="40"/>
      <c r="K8" s="41" t="str">
        <f>IF(A8=0,"",82000)</f>
        <v/>
      </c>
      <c r="L8" s="41" t="s">
        <v>75</v>
      </c>
      <c r="M8" s="41" t="str">
        <f>IF(A8=0,"",E8)</f>
        <v/>
      </c>
      <c r="N8" s="41" t="s">
        <v>76</v>
      </c>
      <c r="O8" s="41" t="str">
        <f>IF(A8=0,"",F8)</f>
        <v/>
      </c>
      <c r="P8" s="41" t="s">
        <v>77</v>
      </c>
      <c r="Q8" s="41" t="str">
        <f>IFERROR(ROUNDDOWN(K8/M8*O8,-1),"")</f>
        <v/>
      </c>
      <c r="R8" s="42" t="s">
        <v>78</v>
      </c>
      <c r="S8" s="40"/>
      <c r="T8" s="41" t="str">
        <f>IF(A8=0,"",G8)</f>
        <v/>
      </c>
      <c r="U8" s="41" t="s">
        <v>75</v>
      </c>
      <c r="V8" s="41" t="str">
        <f>IF(A8=0,"",E8)</f>
        <v/>
      </c>
      <c r="W8" s="41" t="s">
        <v>76</v>
      </c>
      <c r="X8" s="41" t="str">
        <f>IF(A8=0,"",F8)</f>
        <v/>
      </c>
      <c r="Y8" s="41" t="s">
        <v>77</v>
      </c>
      <c r="Z8" s="41" t="str">
        <f>IFERROR(ROUNDDOWN(T8/V8*X8,-1),"")</f>
        <v/>
      </c>
      <c r="AA8" s="42" t="s">
        <v>78</v>
      </c>
      <c r="AB8">
        <v>5</v>
      </c>
      <c r="AC8">
        <v>5</v>
      </c>
      <c r="AD8">
        <v>31</v>
      </c>
    </row>
    <row r="9" spans="1:30" ht="14.25" x14ac:dyDescent="0.15">
      <c r="A9" s="251"/>
      <c r="B9" s="252"/>
      <c r="C9" s="248"/>
      <c r="D9" s="253"/>
      <c r="E9" s="254"/>
      <c r="F9" s="254"/>
      <c r="G9" s="254"/>
      <c r="H9" s="255"/>
      <c r="I9" s="255"/>
      <c r="J9" s="43" t="s">
        <v>79</v>
      </c>
      <c r="K9" s="44" t="str">
        <f>IF(A8=0,"",IF(Q8&lt;H8,ROUNDDOWN(Q8,-1),ROUNDDOWN(H8,-1)))</f>
        <v/>
      </c>
      <c r="L9" s="45" t="s">
        <v>80</v>
      </c>
      <c r="M9" s="46" t="str">
        <f>IF(A8=0,"",IF(I8-(IF(G8-82000&gt;0,G8-82000,0))&gt;0,I8-(IF(G8-82000&gt;0,G8-82000,0)),0))</f>
        <v/>
      </c>
      <c r="N9" s="45" t="s">
        <v>81</v>
      </c>
      <c r="O9" s="47" t="s">
        <v>82</v>
      </c>
      <c r="P9" s="48" t="s">
        <v>83</v>
      </c>
      <c r="Q9" s="49" t="str">
        <f>IFERROR(ROUNDDOWN((K9-M9)*3/4,-2),"")</f>
        <v/>
      </c>
      <c r="R9" s="50" t="s">
        <v>84</v>
      </c>
      <c r="S9" s="43" t="s">
        <v>79</v>
      </c>
      <c r="T9" s="44" t="str">
        <f>IF(A8=0,"",IF(Z8&lt;H8,ROUNDDOWN(Z8,-1),ROUNDDOWN(H8,-1)))</f>
        <v/>
      </c>
      <c r="U9" s="45" t="s">
        <v>80</v>
      </c>
      <c r="V9" s="46" t="str">
        <f>IF(A8=0,"",I8)</f>
        <v/>
      </c>
      <c r="W9" s="45" t="s">
        <v>81</v>
      </c>
      <c r="X9" s="47" t="s">
        <v>82</v>
      </c>
      <c r="Y9" s="48" t="s">
        <v>83</v>
      </c>
      <c r="Z9" s="49" t="str">
        <f>IFERROR(ROUNDDOWN((T9-V9)*3/4,-2),"")</f>
        <v/>
      </c>
      <c r="AA9" s="50" t="s">
        <v>84</v>
      </c>
      <c r="AB9">
        <v>6</v>
      </c>
      <c r="AC9">
        <v>6</v>
      </c>
      <c r="AD9">
        <v>30</v>
      </c>
    </row>
    <row r="10" spans="1:30" ht="14.25" x14ac:dyDescent="0.15">
      <c r="A10" s="251"/>
      <c r="B10" s="252" t="e">
        <f>VLOOKUP(A10,'第２号様式（第２四半期）'!$A$9:$B$68,2,FALSE)</f>
        <v>#N/A</v>
      </c>
      <c r="C10" s="247" t="e">
        <f>VLOOKUP(A10,'第２号様式（第２四半期）'!$A$9:$H$68,6,FALSE)</f>
        <v>#N/A</v>
      </c>
      <c r="D10" s="253"/>
      <c r="E10" s="254" t="e">
        <f>VLOOKUP(D10,$AC$4:$AD$15,2,FALSE)</f>
        <v>#N/A</v>
      </c>
      <c r="F10" s="254" t="e">
        <f>IF(AND(DAY(VLOOKUP(A10,'第２号様式（第２四半期）'!$A$9:$J$68,9,FALSE))&lt;=E10,DAY(VLOOKUP(A10,'第２号様式（第２四半期）'!$A$9:$J$68,9,FALSE))&gt;1),E10+1-DAY(VLOOKUP(A10,'第２号様式（第２四半期）'!$A$9:$J$68,9,FALSE)),DAY(VLOOKUP(A10,'第２号様式（第２四半期）'!$A$9:$J$68,10,FALSE)))</f>
        <v>#N/A</v>
      </c>
      <c r="G10" s="254" t="e">
        <f>VLOOKUP(C10,借上宿舎台帳!$B$6:$F$25,5,FALSE)</f>
        <v>#N/A</v>
      </c>
      <c r="H10" s="255"/>
      <c r="I10" s="255"/>
      <c r="J10" s="40"/>
      <c r="K10" s="41" t="str">
        <f>IF(A10=0,"",82000)</f>
        <v/>
      </c>
      <c r="L10" s="41" t="s">
        <v>75</v>
      </c>
      <c r="M10" s="41" t="str">
        <f>IF(A10=0,"",E10)</f>
        <v/>
      </c>
      <c r="N10" s="41" t="s">
        <v>76</v>
      </c>
      <c r="O10" s="41" t="str">
        <f>IF(A10=0,"",F10)</f>
        <v/>
      </c>
      <c r="P10" s="41" t="s">
        <v>77</v>
      </c>
      <c r="Q10" s="41" t="str">
        <f>IFERROR(ROUNDDOWN(K10/M10*O10,-1),"")</f>
        <v/>
      </c>
      <c r="R10" s="42" t="s">
        <v>78</v>
      </c>
      <c r="S10" s="40"/>
      <c r="T10" s="41" t="str">
        <f>IF(A10=0,"",G10)</f>
        <v/>
      </c>
      <c r="U10" s="41" t="s">
        <v>75</v>
      </c>
      <c r="V10" s="41" t="str">
        <f>IF(A10=0,"",E10)</f>
        <v/>
      </c>
      <c r="W10" s="41" t="s">
        <v>76</v>
      </c>
      <c r="X10" s="41" t="str">
        <f>IF(A10=0,"",F10)</f>
        <v/>
      </c>
      <c r="Y10" s="41" t="s">
        <v>77</v>
      </c>
      <c r="Z10" s="41" t="str">
        <f>IFERROR(ROUNDDOWN(T10/V10*X10,-1),"")</f>
        <v/>
      </c>
      <c r="AA10" s="42" t="s">
        <v>78</v>
      </c>
      <c r="AB10">
        <v>7</v>
      </c>
      <c r="AC10">
        <v>7</v>
      </c>
      <c r="AD10">
        <v>31</v>
      </c>
    </row>
    <row r="11" spans="1:30" ht="14.25" x14ac:dyDescent="0.15">
      <c r="A11" s="251"/>
      <c r="B11" s="252"/>
      <c r="C11" s="248"/>
      <c r="D11" s="253"/>
      <c r="E11" s="254"/>
      <c r="F11" s="254"/>
      <c r="G11" s="254"/>
      <c r="H11" s="255"/>
      <c r="I11" s="255"/>
      <c r="J11" s="43" t="s">
        <v>79</v>
      </c>
      <c r="K11" s="44" t="str">
        <f>IF(A10=0,"",IF(Q10&lt;H10,ROUNDDOWN(Q10,-1),ROUNDDOWN(H10,-1)))</f>
        <v/>
      </c>
      <c r="L11" s="45" t="s">
        <v>80</v>
      </c>
      <c r="M11" s="46" t="str">
        <f>IF(A10=0,"",IF(I10-(IF(G10-82000&gt;0,G10-82000,0))&gt;0,I10-(IF(G10-82000&gt;0,G10-82000,0)),0))</f>
        <v/>
      </c>
      <c r="N11" s="45" t="s">
        <v>81</v>
      </c>
      <c r="O11" s="47" t="s">
        <v>82</v>
      </c>
      <c r="P11" s="48" t="s">
        <v>83</v>
      </c>
      <c r="Q11" s="49" t="str">
        <f>IFERROR(ROUNDDOWN((K11-M11)*3/4,-2),"")</f>
        <v/>
      </c>
      <c r="R11" s="50" t="s">
        <v>84</v>
      </c>
      <c r="S11" s="43" t="s">
        <v>79</v>
      </c>
      <c r="T11" s="44" t="str">
        <f>IF(A10=0,"",IF(Z10&lt;H10,ROUNDDOWN(Z10,-1),ROUNDDOWN(H10,-1)))</f>
        <v/>
      </c>
      <c r="U11" s="45" t="s">
        <v>80</v>
      </c>
      <c r="V11" s="46" t="str">
        <f>IF(A10=0,"",I10)</f>
        <v/>
      </c>
      <c r="W11" s="45" t="s">
        <v>81</v>
      </c>
      <c r="X11" s="47" t="s">
        <v>82</v>
      </c>
      <c r="Y11" s="48" t="s">
        <v>83</v>
      </c>
      <c r="Z11" s="49" t="str">
        <f>IFERROR(ROUNDDOWN((T11-V11)*3/4,-2),"")</f>
        <v/>
      </c>
      <c r="AA11" s="50" t="s">
        <v>84</v>
      </c>
      <c r="AB11">
        <v>8</v>
      </c>
      <c r="AC11">
        <v>8</v>
      </c>
      <c r="AD11">
        <v>31</v>
      </c>
    </row>
    <row r="12" spans="1:30" ht="14.25" x14ac:dyDescent="0.15">
      <c r="A12" s="251"/>
      <c r="B12" s="252" t="e">
        <f>VLOOKUP(A12,'第２号様式（第２四半期）'!$A$9:$B$68,2,FALSE)</f>
        <v>#N/A</v>
      </c>
      <c r="C12" s="247" t="e">
        <f>VLOOKUP(A12,'第２号様式（第２四半期）'!$A$9:$H$68,6,FALSE)</f>
        <v>#N/A</v>
      </c>
      <c r="D12" s="253"/>
      <c r="E12" s="254" t="e">
        <f>VLOOKUP(D12,$AC$4:$AD$15,2,FALSE)</f>
        <v>#N/A</v>
      </c>
      <c r="F12" s="254" t="e">
        <f>IF(AND(DAY(VLOOKUP(A12,'第２号様式（第２四半期）'!$A$9:$J$68,9,FALSE))&lt;=E12,DAY(VLOOKUP(A12,'第２号様式（第２四半期）'!$A$9:$J$68,9,FALSE))&gt;1),E12+1-DAY(VLOOKUP(A12,'第２号様式（第２四半期）'!$A$9:$J$68,9,FALSE)),DAY(VLOOKUP(A12,'第２号様式（第２四半期）'!$A$9:$J$68,10,FALSE)))</f>
        <v>#N/A</v>
      </c>
      <c r="G12" s="254" t="e">
        <f>VLOOKUP(C12,借上宿舎台帳!$B$6:$F$25,5,FALSE)</f>
        <v>#N/A</v>
      </c>
      <c r="H12" s="255"/>
      <c r="I12" s="255"/>
      <c r="J12" s="40"/>
      <c r="K12" s="41" t="str">
        <f>IF(A12=0,"",82000)</f>
        <v/>
      </c>
      <c r="L12" s="41" t="s">
        <v>75</v>
      </c>
      <c r="M12" s="41" t="str">
        <f>IF(A12=0,"",E12)</f>
        <v/>
      </c>
      <c r="N12" s="41" t="s">
        <v>76</v>
      </c>
      <c r="O12" s="41" t="str">
        <f>IF(A12=0,"",F12)</f>
        <v/>
      </c>
      <c r="P12" s="41" t="s">
        <v>77</v>
      </c>
      <c r="Q12" s="41" t="str">
        <f>IFERROR(ROUNDDOWN(K12/M12*O12,-1),"")</f>
        <v/>
      </c>
      <c r="R12" s="42" t="s">
        <v>78</v>
      </c>
      <c r="S12" s="40"/>
      <c r="T12" s="41" t="str">
        <f>IF(A12=0,"",G12)</f>
        <v/>
      </c>
      <c r="U12" s="41" t="s">
        <v>75</v>
      </c>
      <c r="V12" s="41" t="str">
        <f>IF(A12=0,"",E12)</f>
        <v/>
      </c>
      <c r="W12" s="41" t="s">
        <v>76</v>
      </c>
      <c r="X12" s="41" t="str">
        <f>IF(A12=0,"",F12)</f>
        <v/>
      </c>
      <c r="Y12" s="41" t="s">
        <v>77</v>
      </c>
      <c r="Z12" s="41" t="str">
        <f>IFERROR(ROUNDDOWN(T12/V12*X12,-1),"")</f>
        <v/>
      </c>
      <c r="AA12" s="42" t="s">
        <v>78</v>
      </c>
      <c r="AB12">
        <v>9</v>
      </c>
      <c r="AC12">
        <v>9</v>
      </c>
      <c r="AD12">
        <v>30</v>
      </c>
    </row>
    <row r="13" spans="1:30" ht="14.25" x14ac:dyDescent="0.15">
      <c r="A13" s="251"/>
      <c r="B13" s="252"/>
      <c r="C13" s="248"/>
      <c r="D13" s="253"/>
      <c r="E13" s="254"/>
      <c r="F13" s="254"/>
      <c r="G13" s="254"/>
      <c r="H13" s="255"/>
      <c r="I13" s="255"/>
      <c r="J13" s="43" t="s">
        <v>79</v>
      </c>
      <c r="K13" s="44" t="str">
        <f>IF(A12=0,"",IF(Q12&lt;H12,ROUNDDOWN(Q12,-1),ROUNDDOWN(H12,-1)))</f>
        <v/>
      </c>
      <c r="L13" s="45" t="s">
        <v>80</v>
      </c>
      <c r="M13" s="46" t="str">
        <f>IF(A12=0,"",IF(I12-(IF(G12-82000&gt;0,G12-82000,0))&gt;0,I12-(IF(G12-82000&gt;0,G12-82000,0)),0))</f>
        <v/>
      </c>
      <c r="N13" s="45" t="s">
        <v>81</v>
      </c>
      <c r="O13" s="47" t="s">
        <v>82</v>
      </c>
      <c r="P13" s="48" t="s">
        <v>83</v>
      </c>
      <c r="Q13" s="49" t="str">
        <f>IFERROR(ROUNDDOWN((K13-M13)*3/4,-2),"")</f>
        <v/>
      </c>
      <c r="R13" s="50" t="s">
        <v>84</v>
      </c>
      <c r="S13" s="43" t="s">
        <v>79</v>
      </c>
      <c r="T13" s="44" t="str">
        <f>IF(A12=0,"",IF(Z12&lt;H12,ROUNDDOWN(Z12,-1),ROUNDDOWN(H12,-1)))</f>
        <v/>
      </c>
      <c r="U13" s="45" t="s">
        <v>80</v>
      </c>
      <c r="V13" s="46" t="str">
        <f>IF(A12=0,"",I12)</f>
        <v/>
      </c>
      <c r="W13" s="45" t="s">
        <v>81</v>
      </c>
      <c r="X13" s="47" t="s">
        <v>82</v>
      </c>
      <c r="Y13" s="48" t="s">
        <v>83</v>
      </c>
      <c r="Z13" s="49" t="str">
        <f>IFERROR(ROUNDDOWN((T13-V13)*3/4,-2),"")</f>
        <v/>
      </c>
      <c r="AA13" s="50" t="s">
        <v>84</v>
      </c>
      <c r="AB13">
        <v>10</v>
      </c>
      <c r="AC13">
        <v>10</v>
      </c>
      <c r="AD13">
        <v>31</v>
      </c>
    </row>
    <row r="14" spans="1:30" ht="14.25" x14ac:dyDescent="0.15">
      <c r="A14" s="251"/>
      <c r="B14" s="252" t="e">
        <f>VLOOKUP(A14,'第２号様式（第２四半期）'!$A$9:$B$68,2,FALSE)</f>
        <v>#N/A</v>
      </c>
      <c r="C14" s="247" t="e">
        <f>VLOOKUP(A14,'第２号様式（第２四半期）'!$A$9:$H$68,6,FALSE)</f>
        <v>#N/A</v>
      </c>
      <c r="D14" s="253"/>
      <c r="E14" s="254" t="e">
        <f>VLOOKUP(D14,$AC$4:$AD$15,2,FALSE)</f>
        <v>#N/A</v>
      </c>
      <c r="F14" s="254" t="e">
        <f>IF(AND(DAY(VLOOKUP(A14,'第２号様式（第２四半期）'!$A$9:$J$68,9,FALSE))&lt;=E14,DAY(VLOOKUP(A14,'第２号様式（第２四半期）'!$A$9:$J$68,9,FALSE))&gt;1),E14+1-DAY(VLOOKUP(A14,'第２号様式（第２四半期）'!$A$9:$J$68,9,FALSE)),DAY(VLOOKUP(A14,'第２号様式（第２四半期）'!$A$9:$J$68,10,FALSE)))</f>
        <v>#N/A</v>
      </c>
      <c r="G14" s="254" t="e">
        <f>VLOOKUP(C14,借上宿舎台帳!$B$6:$F$25,5,FALSE)</f>
        <v>#N/A</v>
      </c>
      <c r="H14" s="255"/>
      <c r="I14" s="255"/>
      <c r="J14" s="40"/>
      <c r="K14" s="41" t="str">
        <f>IF(A14=0,"",82000)</f>
        <v/>
      </c>
      <c r="L14" s="41" t="s">
        <v>75</v>
      </c>
      <c r="M14" s="41" t="str">
        <f>IF(A14=0,"",E14)</f>
        <v/>
      </c>
      <c r="N14" s="41" t="s">
        <v>76</v>
      </c>
      <c r="O14" s="41" t="str">
        <f>IF(A14=0,"",F14)</f>
        <v/>
      </c>
      <c r="P14" s="41" t="s">
        <v>77</v>
      </c>
      <c r="Q14" s="41" t="str">
        <f>IFERROR(ROUNDDOWN(K14/M14*O14,-1),"")</f>
        <v/>
      </c>
      <c r="R14" s="42" t="s">
        <v>78</v>
      </c>
      <c r="S14" s="40"/>
      <c r="T14" s="41" t="str">
        <f>IF(A14=0,"",G14)</f>
        <v/>
      </c>
      <c r="U14" s="41" t="s">
        <v>75</v>
      </c>
      <c r="V14" s="41" t="str">
        <f>IF(A14=0,"",E14)</f>
        <v/>
      </c>
      <c r="W14" s="41" t="s">
        <v>76</v>
      </c>
      <c r="X14" s="41" t="str">
        <f>IF(A14=0,"",F14)</f>
        <v/>
      </c>
      <c r="Y14" s="41" t="s">
        <v>77</v>
      </c>
      <c r="Z14" s="41" t="str">
        <f>IFERROR(ROUNDDOWN(T14/V14*X14,-1),"")</f>
        <v/>
      </c>
      <c r="AA14" s="42" t="s">
        <v>78</v>
      </c>
      <c r="AB14">
        <v>11</v>
      </c>
      <c r="AC14">
        <v>11</v>
      </c>
      <c r="AD14">
        <v>30</v>
      </c>
    </row>
    <row r="15" spans="1:30" ht="14.25" x14ac:dyDescent="0.15">
      <c r="A15" s="251"/>
      <c r="B15" s="252"/>
      <c r="C15" s="248"/>
      <c r="D15" s="253"/>
      <c r="E15" s="254"/>
      <c r="F15" s="254"/>
      <c r="G15" s="254"/>
      <c r="H15" s="255"/>
      <c r="I15" s="255"/>
      <c r="J15" s="43" t="s">
        <v>79</v>
      </c>
      <c r="K15" s="44" t="str">
        <f>IF(A14=0,"",IF(Q14&lt;H14,ROUNDDOWN(Q14,-1),ROUNDDOWN(H14,-1)))</f>
        <v/>
      </c>
      <c r="L15" s="45" t="s">
        <v>80</v>
      </c>
      <c r="M15" s="46" t="str">
        <f>IF(A14=0,"",IF(I14-(IF(G14-82000&gt;0,G14-82000,0))&gt;0,I14-(IF(G14-82000&gt;0,G14-82000,0)),0))</f>
        <v/>
      </c>
      <c r="N15" s="45" t="s">
        <v>81</v>
      </c>
      <c r="O15" s="47" t="s">
        <v>82</v>
      </c>
      <c r="P15" s="48" t="s">
        <v>83</v>
      </c>
      <c r="Q15" s="49" t="str">
        <f>IFERROR(ROUNDDOWN((K15-M15)*3/4,-2),"")</f>
        <v/>
      </c>
      <c r="R15" s="50" t="s">
        <v>84</v>
      </c>
      <c r="S15" s="43" t="s">
        <v>79</v>
      </c>
      <c r="T15" s="44" t="str">
        <f>IF(A14=0,"",IF(Z14&lt;H14,ROUNDDOWN(Z14,-1),ROUNDDOWN(H14,-1)))</f>
        <v/>
      </c>
      <c r="U15" s="45" t="s">
        <v>80</v>
      </c>
      <c r="V15" s="46" t="str">
        <f>IF(A14=0,"",I14)</f>
        <v/>
      </c>
      <c r="W15" s="45" t="s">
        <v>81</v>
      </c>
      <c r="X15" s="47" t="s">
        <v>82</v>
      </c>
      <c r="Y15" s="48" t="s">
        <v>83</v>
      </c>
      <c r="Z15" s="49" t="str">
        <f>IFERROR(ROUNDDOWN((T15-V15)*3/4,-2),"")</f>
        <v/>
      </c>
      <c r="AA15" s="50" t="s">
        <v>84</v>
      </c>
      <c r="AB15">
        <v>12</v>
      </c>
      <c r="AC15">
        <v>12</v>
      </c>
      <c r="AD15">
        <v>31</v>
      </c>
    </row>
    <row r="16" spans="1:30" ht="14.25" x14ac:dyDescent="0.15">
      <c r="A16" s="251"/>
      <c r="B16" s="252" t="e">
        <f>VLOOKUP(A16,'第２号様式（第２四半期）'!$A$9:$B$68,2,FALSE)</f>
        <v>#N/A</v>
      </c>
      <c r="C16" s="247" t="e">
        <f>VLOOKUP(A16,'第２号様式（第２四半期）'!$A$9:$H$68,6,FALSE)</f>
        <v>#N/A</v>
      </c>
      <c r="D16" s="253"/>
      <c r="E16" s="254" t="e">
        <f>VLOOKUP(D16,$AC$4:$AD$15,2,FALSE)</f>
        <v>#N/A</v>
      </c>
      <c r="F16" s="254" t="e">
        <f>IF(AND(DAY(VLOOKUP(A16,'第２号様式（第２四半期）'!$A$9:$J$68,9,FALSE))&lt;=E16,DAY(VLOOKUP(A16,'第２号様式（第２四半期）'!$A$9:$J$68,9,FALSE))&gt;1),E16+1-DAY(VLOOKUP(A16,'第２号様式（第２四半期）'!$A$9:$J$68,9,FALSE)),DAY(VLOOKUP(A16,'第２号様式（第２四半期）'!$A$9:$J$68,10,FALSE)))</f>
        <v>#N/A</v>
      </c>
      <c r="G16" s="254" t="e">
        <f>VLOOKUP(C16,借上宿舎台帳!$B$6:$F$25,5,FALSE)</f>
        <v>#N/A</v>
      </c>
      <c r="H16" s="255"/>
      <c r="I16" s="255"/>
      <c r="J16" s="40"/>
      <c r="K16" s="41" t="str">
        <f>IF(A16=0,"",82000)</f>
        <v/>
      </c>
      <c r="L16" s="41" t="s">
        <v>75</v>
      </c>
      <c r="M16" s="41" t="str">
        <f>IF(A16=0,"",E16)</f>
        <v/>
      </c>
      <c r="N16" s="41" t="s">
        <v>76</v>
      </c>
      <c r="O16" s="41" t="str">
        <f>IF(A16=0,"",F16)</f>
        <v/>
      </c>
      <c r="P16" s="41" t="s">
        <v>77</v>
      </c>
      <c r="Q16" s="41" t="str">
        <f t="shared" ref="Q16" si="0">IFERROR(ROUNDDOWN(K16/M16*O16,-1),"")</f>
        <v/>
      </c>
      <c r="R16" s="42" t="s">
        <v>78</v>
      </c>
      <c r="S16" s="40"/>
      <c r="T16" s="41" t="str">
        <f>IF(A16=0,"",G16)</f>
        <v/>
      </c>
      <c r="U16" s="41" t="s">
        <v>75</v>
      </c>
      <c r="V16" s="41" t="str">
        <f>IF(A16=0,"",E16)</f>
        <v/>
      </c>
      <c r="W16" s="41" t="s">
        <v>76</v>
      </c>
      <c r="X16" s="41" t="str">
        <f>IF(A16=0,"",F16)</f>
        <v/>
      </c>
      <c r="Y16" s="41" t="s">
        <v>77</v>
      </c>
      <c r="Z16" s="41" t="str">
        <f t="shared" ref="Z16" si="1">IFERROR(ROUNDDOWN(T16/V16*X16,-1),"")</f>
        <v/>
      </c>
      <c r="AA16" s="42" t="s">
        <v>78</v>
      </c>
      <c r="AB16">
        <v>13</v>
      </c>
      <c r="AD16">
        <f>SUM(AD4:AD15)</f>
        <v>365</v>
      </c>
    </row>
    <row r="17" spans="1:28" ht="14.25" x14ac:dyDescent="0.15">
      <c r="A17" s="251"/>
      <c r="B17" s="252"/>
      <c r="C17" s="248"/>
      <c r="D17" s="253"/>
      <c r="E17" s="254"/>
      <c r="F17" s="254"/>
      <c r="G17" s="254"/>
      <c r="H17" s="255"/>
      <c r="I17" s="255"/>
      <c r="J17" s="43" t="s">
        <v>79</v>
      </c>
      <c r="K17" s="44" t="str">
        <f>IF(A16=0,"",IF(Q16&lt;H16,ROUNDDOWN(Q16,-1),ROUNDDOWN(H16,-1)))</f>
        <v/>
      </c>
      <c r="L17" s="45" t="s">
        <v>80</v>
      </c>
      <c r="M17" s="46" t="str">
        <f>IF(A16=0,"",IF(I16-(IF(G16-82000&gt;0,G16-82000,0))&gt;0,I16-(IF(G16-82000&gt;0,G16-82000,0)),0))</f>
        <v/>
      </c>
      <c r="N17" s="45" t="s">
        <v>81</v>
      </c>
      <c r="O17" s="47" t="s">
        <v>82</v>
      </c>
      <c r="P17" s="48" t="s">
        <v>83</v>
      </c>
      <c r="Q17" s="49" t="str">
        <f t="shared" ref="Q17" si="2">IFERROR(ROUNDDOWN((K17-M17)*3/4,-2),"")</f>
        <v/>
      </c>
      <c r="R17" s="50" t="s">
        <v>84</v>
      </c>
      <c r="S17" s="43" t="s">
        <v>79</v>
      </c>
      <c r="T17" s="44" t="str">
        <f>IF(A16=0,"",IF(Z16&lt;H16,ROUNDDOWN(Z16,-1),ROUNDDOWN(H16,-1)))</f>
        <v/>
      </c>
      <c r="U17" s="45" t="s">
        <v>80</v>
      </c>
      <c r="V17" s="46" t="str">
        <f>IF(A16=0,"",I16)</f>
        <v/>
      </c>
      <c r="W17" s="45" t="s">
        <v>81</v>
      </c>
      <c r="X17" s="47" t="s">
        <v>82</v>
      </c>
      <c r="Y17" s="48" t="s">
        <v>83</v>
      </c>
      <c r="Z17" s="49" t="str">
        <f t="shared" ref="Z17" si="3">IFERROR(ROUNDDOWN((T17-V17)*3/4,-2),"")</f>
        <v/>
      </c>
      <c r="AA17" s="50" t="s">
        <v>84</v>
      </c>
      <c r="AB17">
        <v>14</v>
      </c>
    </row>
    <row r="18" spans="1:28" ht="14.25" x14ac:dyDescent="0.15">
      <c r="A18" s="251"/>
      <c r="B18" s="252" t="e">
        <f>VLOOKUP(A18,'第２号様式（第２四半期）'!$A$9:$B$68,2,FALSE)</f>
        <v>#N/A</v>
      </c>
      <c r="C18" s="247" t="e">
        <f>VLOOKUP(A18,'第２号様式（第２四半期）'!$A$9:$H$68,6,FALSE)</f>
        <v>#N/A</v>
      </c>
      <c r="D18" s="253"/>
      <c r="E18" s="254" t="e">
        <f>VLOOKUP(D18,$AC$4:$AD$15,2,FALSE)</f>
        <v>#N/A</v>
      </c>
      <c r="F18" s="254" t="e">
        <f>IF(AND(DAY(VLOOKUP(A18,'第２号様式（第２四半期）'!$A$9:$J$68,9,FALSE))&lt;=E18,DAY(VLOOKUP(A18,'第２号様式（第２四半期）'!$A$9:$J$68,9,FALSE))&gt;1),E18+1-DAY(VLOOKUP(A18,'第２号様式（第２四半期）'!$A$9:$J$68,9,FALSE)),DAY(VLOOKUP(A18,'第２号様式（第２四半期）'!$A$9:$J$68,10,FALSE)))</f>
        <v>#N/A</v>
      </c>
      <c r="G18" s="254" t="e">
        <f>VLOOKUP(C18,借上宿舎台帳!$B$6:$F$25,5,FALSE)</f>
        <v>#N/A</v>
      </c>
      <c r="H18" s="255"/>
      <c r="I18" s="255"/>
      <c r="J18" s="40"/>
      <c r="K18" s="41" t="str">
        <f>IF(A18=0,"",82000)</f>
        <v/>
      </c>
      <c r="L18" s="41" t="s">
        <v>75</v>
      </c>
      <c r="M18" s="41" t="str">
        <f>IF(A18=0,"",E18)</f>
        <v/>
      </c>
      <c r="N18" s="41" t="s">
        <v>76</v>
      </c>
      <c r="O18" s="41" t="str">
        <f>IF(A18=0,"",F18)</f>
        <v/>
      </c>
      <c r="P18" s="41" t="s">
        <v>77</v>
      </c>
      <c r="Q18" s="41" t="str">
        <f t="shared" ref="Q18" si="4">IFERROR(ROUNDDOWN(K18/M18*O18,-1),"")</f>
        <v/>
      </c>
      <c r="R18" s="42" t="s">
        <v>78</v>
      </c>
      <c r="S18" s="40"/>
      <c r="T18" s="41" t="str">
        <f>IF(A18=0,"",G18)</f>
        <v/>
      </c>
      <c r="U18" s="41" t="s">
        <v>75</v>
      </c>
      <c r="V18" s="41" t="str">
        <f>IF(A18=0,"",E18)</f>
        <v/>
      </c>
      <c r="W18" s="41" t="s">
        <v>76</v>
      </c>
      <c r="X18" s="41" t="str">
        <f>IF(A18=0,"",F18)</f>
        <v/>
      </c>
      <c r="Y18" s="41" t="s">
        <v>77</v>
      </c>
      <c r="Z18" s="41" t="str">
        <f t="shared" ref="Z18" si="5">IFERROR(ROUNDDOWN(T18/V18*X18,-1),"")</f>
        <v/>
      </c>
      <c r="AA18" s="42" t="s">
        <v>78</v>
      </c>
      <c r="AB18">
        <v>15</v>
      </c>
    </row>
    <row r="19" spans="1:28" ht="14.25" x14ac:dyDescent="0.15">
      <c r="A19" s="251"/>
      <c r="B19" s="252"/>
      <c r="C19" s="248"/>
      <c r="D19" s="253"/>
      <c r="E19" s="254"/>
      <c r="F19" s="254"/>
      <c r="G19" s="254"/>
      <c r="H19" s="255"/>
      <c r="I19" s="255"/>
      <c r="J19" s="43" t="s">
        <v>79</v>
      </c>
      <c r="K19" s="44" t="str">
        <f>IF(A18=0,"",IF(Q18&lt;H18,ROUNDDOWN(Q18,-1),ROUNDDOWN(H18,-1)))</f>
        <v/>
      </c>
      <c r="L19" s="45" t="s">
        <v>80</v>
      </c>
      <c r="M19" s="46" t="str">
        <f>IF(A18=0,"",IF(I18-(IF(G18-82000&gt;0,G18-82000,0))&gt;0,I18-(IF(G18-82000&gt;0,G18-82000,0)),0))</f>
        <v/>
      </c>
      <c r="N19" s="45" t="s">
        <v>81</v>
      </c>
      <c r="O19" s="47" t="s">
        <v>82</v>
      </c>
      <c r="P19" s="48" t="s">
        <v>83</v>
      </c>
      <c r="Q19" s="49" t="str">
        <f t="shared" ref="Q19" si="6">IFERROR(ROUNDDOWN((K19-M19)*3/4,-2),"")</f>
        <v/>
      </c>
      <c r="R19" s="50" t="s">
        <v>84</v>
      </c>
      <c r="S19" s="43" t="s">
        <v>79</v>
      </c>
      <c r="T19" s="44" t="str">
        <f>IF(A18=0,"",IF(Z18&lt;H18,ROUNDDOWN(Z18,-1),ROUNDDOWN(H18,-1)))</f>
        <v/>
      </c>
      <c r="U19" s="45" t="s">
        <v>80</v>
      </c>
      <c r="V19" s="46" t="str">
        <f>IF(A18=0,"",I18)</f>
        <v/>
      </c>
      <c r="W19" s="45" t="s">
        <v>81</v>
      </c>
      <c r="X19" s="47" t="s">
        <v>82</v>
      </c>
      <c r="Y19" s="48" t="s">
        <v>83</v>
      </c>
      <c r="Z19" s="49" t="str">
        <f t="shared" ref="Z19" si="7">IFERROR(ROUNDDOWN((T19-V19)*3/4,-2),"")</f>
        <v/>
      </c>
      <c r="AA19" s="50" t="s">
        <v>84</v>
      </c>
      <c r="AB19">
        <v>16</v>
      </c>
    </row>
    <row r="20" spans="1:28" ht="14.25" x14ac:dyDescent="0.15">
      <c r="A20" s="251"/>
      <c r="B20" s="252" t="e">
        <f>VLOOKUP(A20,'第２号様式（第２四半期）'!$A$9:$B$68,2,FALSE)</f>
        <v>#N/A</v>
      </c>
      <c r="C20" s="247" t="e">
        <f>VLOOKUP(A20,'第２号様式（第２四半期）'!$A$9:$H$68,6,FALSE)</f>
        <v>#N/A</v>
      </c>
      <c r="D20" s="253"/>
      <c r="E20" s="254" t="e">
        <f>VLOOKUP(D20,$AC$4:$AD$15,2,FALSE)</f>
        <v>#N/A</v>
      </c>
      <c r="F20" s="254" t="e">
        <f>IF(AND(DAY(VLOOKUP(A20,'第２号様式（第２四半期）'!$A$9:$J$68,9,FALSE))&lt;=E20,DAY(VLOOKUP(A20,'第２号様式（第２四半期）'!$A$9:$J$68,9,FALSE))&gt;1),E20+1-DAY(VLOOKUP(A20,'第２号様式（第２四半期）'!$A$9:$J$68,9,FALSE)),DAY(VLOOKUP(A20,'第２号様式（第２四半期）'!$A$9:$J$68,10,FALSE)))</f>
        <v>#N/A</v>
      </c>
      <c r="G20" s="254" t="e">
        <f>VLOOKUP(C20,借上宿舎台帳!$B$6:$F$25,5,FALSE)</f>
        <v>#N/A</v>
      </c>
      <c r="H20" s="255"/>
      <c r="I20" s="255"/>
      <c r="J20" s="40"/>
      <c r="K20" s="41" t="str">
        <f>IF(A20=0,"",82000)</f>
        <v/>
      </c>
      <c r="L20" s="41" t="s">
        <v>75</v>
      </c>
      <c r="M20" s="41" t="str">
        <f>IF(A20=0,"",E20)</f>
        <v/>
      </c>
      <c r="N20" s="41" t="s">
        <v>76</v>
      </c>
      <c r="O20" s="41" t="str">
        <f>IF(A20=0,"",F20)</f>
        <v/>
      </c>
      <c r="P20" s="41" t="s">
        <v>77</v>
      </c>
      <c r="Q20" s="41" t="str">
        <f t="shared" ref="Q20" si="8">IFERROR(ROUNDDOWN(K20/M20*O20,-1),"")</f>
        <v/>
      </c>
      <c r="R20" s="42" t="s">
        <v>78</v>
      </c>
      <c r="S20" s="40"/>
      <c r="T20" s="41" t="str">
        <f>IF(A20=0,"",G20)</f>
        <v/>
      </c>
      <c r="U20" s="41" t="s">
        <v>75</v>
      </c>
      <c r="V20" s="41" t="str">
        <f>IF(A20=0,"",E20)</f>
        <v/>
      </c>
      <c r="W20" s="41" t="s">
        <v>76</v>
      </c>
      <c r="X20" s="41" t="str">
        <f>IF(A20=0,"",F20)</f>
        <v/>
      </c>
      <c r="Y20" s="41" t="s">
        <v>77</v>
      </c>
      <c r="Z20" s="41" t="str">
        <f t="shared" ref="Z20" si="9">IFERROR(ROUNDDOWN(T20/V20*X20,-1),"")</f>
        <v/>
      </c>
      <c r="AA20" s="42" t="s">
        <v>78</v>
      </c>
      <c r="AB20">
        <v>17</v>
      </c>
    </row>
    <row r="21" spans="1:28" ht="14.25" x14ac:dyDescent="0.15">
      <c r="A21" s="251"/>
      <c r="B21" s="252"/>
      <c r="C21" s="248"/>
      <c r="D21" s="253"/>
      <c r="E21" s="254"/>
      <c r="F21" s="254"/>
      <c r="G21" s="254"/>
      <c r="H21" s="255"/>
      <c r="I21" s="255"/>
      <c r="J21" s="43" t="s">
        <v>79</v>
      </c>
      <c r="K21" s="44" t="str">
        <f>IF(A20=0,"",IF(Q20&lt;H20,ROUNDDOWN(Q20,-1),ROUNDDOWN(H20,-1)))</f>
        <v/>
      </c>
      <c r="L21" s="45" t="s">
        <v>80</v>
      </c>
      <c r="M21" s="46" t="str">
        <f>IF(A20=0,"",IF(I20-(IF(G20-82000&gt;0,G20-82000,0))&gt;0,I20-(IF(G20-82000&gt;0,G20-82000,0)),0))</f>
        <v/>
      </c>
      <c r="N21" s="45" t="s">
        <v>81</v>
      </c>
      <c r="O21" s="47" t="s">
        <v>82</v>
      </c>
      <c r="P21" s="48" t="s">
        <v>83</v>
      </c>
      <c r="Q21" s="49" t="str">
        <f t="shared" ref="Q21" si="10">IFERROR(ROUNDDOWN((K21-M21)*3/4,-2),"")</f>
        <v/>
      </c>
      <c r="R21" s="50" t="s">
        <v>84</v>
      </c>
      <c r="S21" s="43" t="s">
        <v>79</v>
      </c>
      <c r="T21" s="44" t="str">
        <f>IF(A20=0,"",IF(Z20&lt;H20,ROUNDDOWN(Z20,-1),ROUNDDOWN(H20,-1)))</f>
        <v/>
      </c>
      <c r="U21" s="45" t="s">
        <v>80</v>
      </c>
      <c r="V21" s="46" t="str">
        <f>IF(A20=0,"",I20)</f>
        <v/>
      </c>
      <c r="W21" s="45" t="s">
        <v>81</v>
      </c>
      <c r="X21" s="47" t="s">
        <v>82</v>
      </c>
      <c r="Y21" s="48" t="s">
        <v>83</v>
      </c>
      <c r="Z21" s="49" t="str">
        <f t="shared" ref="Z21" si="11">IFERROR(ROUNDDOWN((T21-V21)*3/4,-2),"")</f>
        <v/>
      </c>
      <c r="AA21" s="50" t="s">
        <v>84</v>
      </c>
      <c r="AB21">
        <v>18</v>
      </c>
    </row>
    <row r="22" spans="1:28" ht="14.25" x14ac:dyDescent="0.15">
      <c r="A22" s="251"/>
      <c r="B22" s="252" t="e">
        <f>VLOOKUP(A22,'第２号様式（第２四半期）'!$A$9:$B$68,2,FALSE)</f>
        <v>#N/A</v>
      </c>
      <c r="C22" s="247" t="e">
        <f>VLOOKUP(A22,'第２号様式（第２四半期）'!$A$9:$H$68,6,FALSE)</f>
        <v>#N/A</v>
      </c>
      <c r="D22" s="253"/>
      <c r="E22" s="254" t="e">
        <f>VLOOKUP(D22,$AC$4:$AD$15,2,FALSE)</f>
        <v>#N/A</v>
      </c>
      <c r="F22" s="254" t="e">
        <f>IF(AND(DAY(VLOOKUP(A22,'第２号様式（第２四半期）'!$A$9:$J$68,9,FALSE))&lt;=E22,DAY(VLOOKUP(A22,'第２号様式（第２四半期）'!$A$9:$J$68,9,FALSE))&gt;1),E22+1-DAY(VLOOKUP(A22,'第２号様式（第２四半期）'!$A$9:$J$68,9,FALSE)),DAY(VLOOKUP(A22,'第２号様式（第２四半期）'!$A$9:$J$68,10,FALSE)))</f>
        <v>#N/A</v>
      </c>
      <c r="G22" s="254" t="e">
        <f>VLOOKUP(C22,借上宿舎台帳!$B$6:$F$25,5,FALSE)</f>
        <v>#N/A</v>
      </c>
      <c r="H22" s="255"/>
      <c r="I22" s="255"/>
      <c r="J22" s="40"/>
      <c r="K22" s="41" t="str">
        <f>IF(A22=0,"",82000)</f>
        <v/>
      </c>
      <c r="L22" s="41" t="s">
        <v>75</v>
      </c>
      <c r="M22" s="41" t="str">
        <f>IF(A22=0,"",E22)</f>
        <v/>
      </c>
      <c r="N22" s="41" t="s">
        <v>76</v>
      </c>
      <c r="O22" s="41" t="str">
        <f>IF(A22=0,"",F22)</f>
        <v/>
      </c>
      <c r="P22" s="41" t="s">
        <v>77</v>
      </c>
      <c r="Q22" s="41" t="str">
        <f t="shared" ref="Q22" si="12">IFERROR(ROUNDDOWN(K22/M22*O22,-1),"")</f>
        <v/>
      </c>
      <c r="R22" s="42" t="s">
        <v>78</v>
      </c>
      <c r="S22" s="40"/>
      <c r="T22" s="41" t="str">
        <f>IF(A22=0,"",G22)</f>
        <v/>
      </c>
      <c r="U22" s="41" t="s">
        <v>75</v>
      </c>
      <c r="V22" s="41" t="str">
        <f>IF(A22=0,"",E22)</f>
        <v/>
      </c>
      <c r="W22" s="41" t="s">
        <v>76</v>
      </c>
      <c r="X22" s="41" t="str">
        <f>IF(A22=0,"",F22)</f>
        <v/>
      </c>
      <c r="Y22" s="41" t="s">
        <v>77</v>
      </c>
      <c r="Z22" s="41" t="str">
        <f t="shared" ref="Z22" si="13">IFERROR(ROUNDDOWN(T22/V22*X22,-1),"")</f>
        <v/>
      </c>
      <c r="AA22" s="42" t="s">
        <v>78</v>
      </c>
      <c r="AB22">
        <v>19</v>
      </c>
    </row>
    <row r="23" spans="1:28" ht="14.25" x14ac:dyDescent="0.15">
      <c r="A23" s="251"/>
      <c r="B23" s="252"/>
      <c r="C23" s="248"/>
      <c r="D23" s="253"/>
      <c r="E23" s="254"/>
      <c r="F23" s="254"/>
      <c r="G23" s="254"/>
      <c r="H23" s="255"/>
      <c r="I23" s="255"/>
      <c r="J23" s="43" t="s">
        <v>79</v>
      </c>
      <c r="K23" s="44" t="str">
        <f>IF(A22=0,"",IF(Q22&lt;H22,ROUNDDOWN(Q22,-1),ROUNDDOWN(H22,-1)))</f>
        <v/>
      </c>
      <c r="L23" s="45" t="s">
        <v>80</v>
      </c>
      <c r="M23" s="46" t="str">
        <f>IF(A22=0,"",IF(I22-(IF(G22-82000&gt;0,G22-82000,0))&gt;0,I22-(IF(G22-82000&gt;0,G22-82000,0)),0))</f>
        <v/>
      </c>
      <c r="N23" s="45" t="s">
        <v>81</v>
      </c>
      <c r="O23" s="47" t="s">
        <v>82</v>
      </c>
      <c r="P23" s="48" t="s">
        <v>83</v>
      </c>
      <c r="Q23" s="49" t="str">
        <f t="shared" ref="Q23" si="14">IFERROR(ROUNDDOWN((K23-M23)*3/4,-2),"")</f>
        <v/>
      </c>
      <c r="R23" s="50" t="s">
        <v>84</v>
      </c>
      <c r="S23" s="43" t="s">
        <v>79</v>
      </c>
      <c r="T23" s="44" t="str">
        <f>IF(A22=0,"",IF(Z22&lt;H22,ROUNDDOWN(Z22,-1),ROUNDDOWN(H22,-1)))</f>
        <v/>
      </c>
      <c r="U23" s="45" t="s">
        <v>80</v>
      </c>
      <c r="V23" s="46" t="str">
        <f>IF(A22=0,"",I22)</f>
        <v/>
      </c>
      <c r="W23" s="45" t="s">
        <v>81</v>
      </c>
      <c r="X23" s="47" t="s">
        <v>82</v>
      </c>
      <c r="Y23" s="48" t="s">
        <v>83</v>
      </c>
      <c r="Z23" s="49" t="str">
        <f t="shared" ref="Z23" si="15">IFERROR(ROUNDDOWN((T23-V23)*3/4,-2),"")</f>
        <v/>
      </c>
      <c r="AA23" s="50" t="s">
        <v>84</v>
      </c>
      <c r="AB23">
        <v>20</v>
      </c>
    </row>
    <row r="24" spans="1:28" ht="14.25" x14ac:dyDescent="0.15">
      <c r="A24" s="251"/>
      <c r="B24" s="252" t="e">
        <f>VLOOKUP(A24,'第２号様式（第２四半期）'!$A$9:$B$68,2,FALSE)</f>
        <v>#N/A</v>
      </c>
      <c r="C24" s="247" t="e">
        <f>VLOOKUP(A24,'第２号様式（第２四半期）'!$A$9:$H$68,6,FALSE)</f>
        <v>#N/A</v>
      </c>
      <c r="D24" s="253"/>
      <c r="E24" s="254" t="e">
        <f>VLOOKUP(D24,$AC$4:$AD$15,2,FALSE)</f>
        <v>#N/A</v>
      </c>
      <c r="F24" s="254" t="e">
        <f>IF(AND(DAY(VLOOKUP(A24,'第２号様式（第２四半期）'!$A$9:$J$68,9,FALSE))&lt;=E24,DAY(VLOOKUP(A24,'第２号様式（第２四半期）'!$A$9:$J$68,9,FALSE))&gt;1),E24+1-DAY(VLOOKUP(A24,'第２号様式（第２四半期）'!$A$9:$J$68,9,FALSE)),DAY(VLOOKUP(A24,'第２号様式（第２四半期）'!$A$9:$J$68,10,FALSE)))</f>
        <v>#N/A</v>
      </c>
      <c r="G24" s="254" t="e">
        <f>VLOOKUP(C24,借上宿舎台帳!$B$6:$F$25,5,FALSE)</f>
        <v>#N/A</v>
      </c>
      <c r="H24" s="255"/>
      <c r="I24" s="255"/>
      <c r="J24" s="40"/>
      <c r="K24" s="41" t="str">
        <f>IF(A24=0,"",82000)</f>
        <v/>
      </c>
      <c r="L24" s="41" t="s">
        <v>75</v>
      </c>
      <c r="M24" s="41" t="str">
        <f>IF(A24=0,"",E24)</f>
        <v/>
      </c>
      <c r="N24" s="41" t="s">
        <v>76</v>
      </c>
      <c r="O24" s="41" t="str">
        <f>IF(A24=0,"",F24)</f>
        <v/>
      </c>
      <c r="P24" s="41" t="s">
        <v>77</v>
      </c>
      <c r="Q24" s="41" t="str">
        <f t="shared" ref="Q24" si="16">IFERROR(ROUNDDOWN(K24/M24*O24,-1),"")</f>
        <v/>
      </c>
      <c r="R24" s="42" t="s">
        <v>78</v>
      </c>
      <c r="S24" s="40"/>
      <c r="T24" s="41" t="str">
        <f>IF(A24=0,"",G24)</f>
        <v/>
      </c>
      <c r="U24" s="41" t="s">
        <v>75</v>
      </c>
      <c r="V24" s="41" t="str">
        <f>IF(A24=0,"",E24)</f>
        <v/>
      </c>
      <c r="W24" s="41" t="s">
        <v>76</v>
      </c>
      <c r="X24" s="41" t="str">
        <f>IF(A24=0,"",F24)</f>
        <v/>
      </c>
      <c r="Y24" s="41" t="s">
        <v>77</v>
      </c>
      <c r="Z24" s="41" t="str">
        <f t="shared" ref="Z24" si="17">IFERROR(ROUNDDOWN(T24/V24*X24,-1),"")</f>
        <v/>
      </c>
      <c r="AA24" s="42" t="s">
        <v>78</v>
      </c>
    </row>
    <row r="25" spans="1:28" ht="14.25" x14ac:dyDescent="0.15">
      <c r="A25" s="251"/>
      <c r="B25" s="252"/>
      <c r="C25" s="248"/>
      <c r="D25" s="253"/>
      <c r="E25" s="254"/>
      <c r="F25" s="254"/>
      <c r="G25" s="254"/>
      <c r="H25" s="255"/>
      <c r="I25" s="255"/>
      <c r="J25" s="43" t="s">
        <v>79</v>
      </c>
      <c r="K25" s="44" t="str">
        <f>IF(A24=0,"",IF(Q24&lt;H24,ROUNDDOWN(Q24,-1),ROUNDDOWN(H24,-1)))</f>
        <v/>
      </c>
      <c r="L25" s="45" t="s">
        <v>80</v>
      </c>
      <c r="M25" s="46" t="str">
        <f>IF(A24=0,"",IF(I24-(IF(G24-82000&gt;0,G24-82000,0))&gt;0,I24-(IF(G24-82000&gt;0,G24-82000,0)),0))</f>
        <v/>
      </c>
      <c r="N25" s="45" t="s">
        <v>81</v>
      </c>
      <c r="O25" s="47" t="s">
        <v>82</v>
      </c>
      <c r="P25" s="48" t="s">
        <v>83</v>
      </c>
      <c r="Q25" s="49" t="str">
        <f t="shared" ref="Q25" si="18">IFERROR(ROUNDDOWN((K25-M25)*3/4,-2),"")</f>
        <v/>
      </c>
      <c r="R25" s="50" t="s">
        <v>84</v>
      </c>
      <c r="S25" s="43" t="s">
        <v>79</v>
      </c>
      <c r="T25" s="44" t="str">
        <f>IF(A24=0,"",IF(Z24&lt;H24,ROUNDDOWN(Z24,-1),ROUNDDOWN(H24,-1)))</f>
        <v/>
      </c>
      <c r="U25" s="45" t="s">
        <v>80</v>
      </c>
      <c r="V25" s="46" t="str">
        <f>IF(A24=0,"",I24)</f>
        <v/>
      </c>
      <c r="W25" s="45" t="s">
        <v>81</v>
      </c>
      <c r="X25" s="47" t="s">
        <v>82</v>
      </c>
      <c r="Y25" s="48" t="s">
        <v>83</v>
      </c>
      <c r="Z25" s="49" t="str">
        <f t="shared" ref="Z25" si="19">IFERROR(ROUNDDOWN((T25-V25)*3/4,-2),"")</f>
        <v/>
      </c>
      <c r="AA25" s="50" t="s">
        <v>84</v>
      </c>
    </row>
    <row r="26" spans="1:28" ht="14.25" x14ac:dyDescent="0.15">
      <c r="A26" s="251"/>
      <c r="B26" s="252" t="e">
        <f>VLOOKUP(A26,'第２号様式（第２四半期）'!$A$9:$B$68,2,FALSE)</f>
        <v>#N/A</v>
      </c>
      <c r="C26" s="247" t="e">
        <f>VLOOKUP(A26,'第２号様式（第２四半期）'!$A$9:$H$68,6,FALSE)</f>
        <v>#N/A</v>
      </c>
      <c r="D26" s="253"/>
      <c r="E26" s="254" t="e">
        <f>VLOOKUP(D26,$AC$4:$AD$15,2,FALSE)</f>
        <v>#N/A</v>
      </c>
      <c r="F26" s="254" t="e">
        <f>IF(AND(DAY(VLOOKUP(A26,'第２号様式（第２四半期）'!$A$9:$J$68,9,FALSE))&lt;=E26,DAY(VLOOKUP(A26,'第２号様式（第２四半期）'!$A$9:$J$68,9,FALSE))&gt;1),E26+1-DAY(VLOOKUP(A26,'第２号様式（第２四半期）'!$A$9:$J$68,9,FALSE)),DAY(VLOOKUP(A26,'第２号様式（第２四半期）'!$A$9:$J$68,10,FALSE)))</f>
        <v>#N/A</v>
      </c>
      <c r="G26" s="254" t="e">
        <f>VLOOKUP(C26,借上宿舎台帳!$B$6:$F$25,5,FALSE)</f>
        <v>#N/A</v>
      </c>
      <c r="H26" s="255"/>
      <c r="I26" s="255"/>
      <c r="J26" s="40"/>
      <c r="K26" s="41" t="str">
        <f>IF(A26=0,"",82000)</f>
        <v/>
      </c>
      <c r="L26" s="41" t="s">
        <v>75</v>
      </c>
      <c r="M26" s="41" t="str">
        <f>IF(A26=0,"",E26)</f>
        <v/>
      </c>
      <c r="N26" s="41" t="s">
        <v>76</v>
      </c>
      <c r="O26" s="41" t="str">
        <f>IF(A26=0,"",F26)</f>
        <v/>
      </c>
      <c r="P26" s="41" t="s">
        <v>77</v>
      </c>
      <c r="Q26" s="41" t="str">
        <f t="shared" ref="Q26" si="20">IFERROR(ROUNDDOWN(K26/M26*O26,-1),"")</f>
        <v/>
      </c>
      <c r="R26" s="42" t="s">
        <v>78</v>
      </c>
      <c r="S26" s="40"/>
      <c r="T26" s="41" t="str">
        <f>IF(A26=0,"",G26)</f>
        <v/>
      </c>
      <c r="U26" s="41" t="s">
        <v>75</v>
      </c>
      <c r="V26" s="41" t="str">
        <f>IF(A26=0,"",E26)</f>
        <v/>
      </c>
      <c r="W26" s="41" t="s">
        <v>76</v>
      </c>
      <c r="X26" s="41" t="str">
        <f>IF(A26=0,"",F26)</f>
        <v/>
      </c>
      <c r="Y26" s="41" t="s">
        <v>77</v>
      </c>
      <c r="Z26" s="41" t="str">
        <f t="shared" ref="Z26" si="21">IFERROR(ROUNDDOWN(T26/V26*X26,-1),"")</f>
        <v/>
      </c>
      <c r="AA26" s="42" t="s">
        <v>78</v>
      </c>
    </row>
    <row r="27" spans="1:28" ht="14.25" x14ac:dyDescent="0.15">
      <c r="A27" s="251"/>
      <c r="B27" s="252"/>
      <c r="C27" s="248"/>
      <c r="D27" s="253"/>
      <c r="E27" s="254"/>
      <c r="F27" s="254"/>
      <c r="G27" s="254"/>
      <c r="H27" s="255"/>
      <c r="I27" s="255"/>
      <c r="J27" s="43" t="s">
        <v>79</v>
      </c>
      <c r="K27" s="44" t="str">
        <f>IF(A26=0,"",IF(Q26&lt;H26,ROUNDDOWN(Q26,-1),ROUNDDOWN(H26,-1)))</f>
        <v/>
      </c>
      <c r="L27" s="45" t="s">
        <v>80</v>
      </c>
      <c r="M27" s="46" t="str">
        <f>IF(A26=0,"",IF(I26-(IF(G26-82000&gt;0,G26-82000,0))&gt;0,I26-(IF(G26-82000&gt;0,G26-82000,0)),0))</f>
        <v/>
      </c>
      <c r="N27" s="45" t="s">
        <v>81</v>
      </c>
      <c r="O27" s="47" t="s">
        <v>82</v>
      </c>
      <c r="P27" s="48" t="s">
        <v>83</v>
      </c>
      <c r="Q27" s="49" t="str">
        <f t="shared" ref="Q27" si="22">IFERROR(ROUNDDOWN((K27-M27)*3/4,-2),"")</f>
        <v/>
      </c>
      <c r="R27" s="50" t="s">
        <v>84</v>
      </c>
      <c r="S27" s="43" t="s">
        <v>79</v>
      </c>
      <c r="T27" s="44" t="str">
        <f>IF(A26=0,"",IF(Z26&lt;H26,ROUNDDOWN(Z26,-1),ROUNDDOWN(H26,-1)))</f>
        <v/>
      </c>
      <c r="U27" s="45" t="s">
        <v>80</v>
      </c>
      <c r="V27" s="46" t="str">
        <f>IF(A26=0,"",I26)</f>
        <v/>
      </c>
      <c r="W27" s="45" t="s">
        <v>81</v>
      </c>
      <c r="X27" s="47" t="s">
        <v>82</v>
      </c>
      <c r="Y27" s="48" t="s">
        <v>83</v>
      </c>
      <c r="Z27" s="49" t="str">
        <f t="shared" ref="Z27" si="23">IFERROR(ROUNDDOWN((T27-V27)*3/4,-2),"")</f>
        <v/>
      </c>
      <c r="AA27" s="50" t="s">
        <v>84</v>
      </c>
    </row>
    <row r="28" spans="1:28" ht="14.25" x14ac:dyDescent="0.15">
      <c r="A28" s="251"/>
      <c r="B28" s="252" t="e">
        <f>VLOOKUP(A28,'第２号様式（第２四半期）'!$A$9:$B$68,2,FALSE)</f>
        <v>#N/A</v>
      </c>
      <c r="C28" s="247" t="e">
        <f>VLOOKUP(A28,'第２号様式（第２四半期）'!$A$9:$H$68,6,FALSE)</f>
        <v>#N/A</v>
      </c>
      <c r="D28" s="253"/>
      <c r="E28" s="254" t="e">
        <f>VLOOKUP(D28,$AC$4:$AD$15,2,FALSE)</f>
        <v>#N/A</v>
      </c>
      <c r="F28" s="254" t="e">
        <f>IF(AND(DAY(VLOOKUP(A28,'第２号様式（第２四半期）'!$A$9:$J$68,9,FALSE))&lt;=E28,DAY(VLOOKUP(A28,'第２号様式（第２四半期）'!$A$9:$J$68,9,FALSE))&gt;1),E28+1-DAY(VLOOKUP(A28,'第２号様式（第２四半期）'!$A$9:$J$68,9,FALSE)),DAY(VLOOKUP(A28,'第２号様式（第２四半期）'!$A$9:$J$68,10,FALSE)))</f>
        <v>#N/A</v>
      </c>
      <c r="G28" s="254" t="e">
        <f>VLOOKUP(C28,借上宿舎台帳!$B$6:$F$25,5,FALSE)</f>
        <v>#N/A</v>
      </c>
      <c r="H28" s="255"/>
      <c r="I28" s="255"/>
      <c r="J28" s="40"/>
      <c r="K28" s="41" t="str">
        <f>IF(A28=0,"",82000)</f>
        <v/>
      </c>
      <c r="L28" s="41" t="s">
        <v>75</v>
      </c>
      <c r="M28" s="41" t="str">
        <f>IF(A28=0,"",E28)</f>
        <v/>
      </c>
      <c r="N28" s="41" t="s">
        <v>76</v>
      </c>
      <c r="O28" s="41" t="str">
        <f>IF(A28=0,"",F28)</f>
        <v/>
      </c>
      <c r="P28" s="41" t="s">
        <v>77</v>
      </c>
      <c r="Q28" s="41" t="str">
        <f t="shared" ref="Q28" si="24">IFERROR(ROUNDDOWN(K28/M28*O28,-1),"")</f>
        <v/>
      </c>
      <c r="R28" s="42" t="s">
        <v>78</v>
      </c>
      <c r="S28" s="40"/>
      <c r="T28" s="41" t="str">
        <f>IF(A28=0,"",G28)</f>
        <v/>
      </c>
      <c r="U28" s="41" t="s">
        <v>75</v>
      </c>
      <c r="V28" s="41" t="str">
        <f>IF(A28=0,"",E28)</f>
        <v/>
      </c>
      <c r="W28" s="41" t="s">
        <v>76</v>
      </c>
      <c r="X28" s="41" t="str">
        <f>IF(A28=0,"",F28)</f>
        <v/>
      </c>
      <c r="Y28" s="41" t="s">
        <v>77</v>
      </c>
      <c r="Z28" s="41" t="str">
        <f t="shared" ref="Z28" si="25">IFERROR(ROUNDDOWN(T28/V28*X28,-1),"")</f>
        <v/>
      </c>
      <c r="AA28" s="42" t="s">
        <v>78</v>
      </c>
    </row>
    <row r="29" spans="1:28" ht="14.25" x14ac:dyDescent="0.15">
      <c r="A29" s="251"/>
      <c r="B29" s="252"/>
      <c r="C29" s="248"/>
      <c r="D29" s="253"/>
      <c r="E29" s="254"/>
      <c r="F29" s="254"/>
      <c r="G29" s="254"/>
      <c r="H29" s="255"/>
      <c r="I29" s="255"/>
      <c r="J29" s="43" t="s">
        <v>79</v>
      </c>
      <c r="K29" s="44" t="str">
        <f>IF(A28=0,"",IF(Q28&lt;H28,ROUNDDOWN(Q28,-1),ROUNDDOWN(H28,-1)))</f>
        <v/>
      </c>
      <c r="L29" s="45" t="s">
        <v>80</v>
      </c>
      <c r="M29" s="46" t="str">
        <f>IF(A28=0,"",IF(I28-(IF(G28-82000&gt;0,G28-82000,0))&gt;0,I28-(IF(G28-82000&gt;0,G28-82000,0)),0))</f>
        <v/>
      </c>
      <c r="N29" s="45" t="s">
        <v>81</v>
      </c>
      <c r="O29" s="47" t="s">
        <v>82</v>
      </c>
      <c r="P29" s="48" t="s">
        <v>83</v>
      </c>
      <c r="Q29" s="49" t="str">
        <f t="shared" ref="Q29" si="26">IFERROR(ROUNDDOWN((K29-M29)*3/4,-2),"")</f>
        <v/>
      </c>
      <c r="R29" s="50" t="s">
        <v>84</v>
      </c>
      <c r="S29" s="43" t="s">
        <v>79</v>
      </c>
      <c r="T29" s="44" t="str">
        <f>IF(A28=0,"",IF(Z28&lt;H28,ROUNDDOWN(Z28,-1),ROUNDDOWN(H28,-1)))</f>
        <v/>
      </c>
      <c r="U29" s="45" t="s">
        <v>80</v>
      </c>
      <c r="V29" s="46" t="str">
        <f>IF(A28=0,"",I28)</f>
        <v/>
      </c>
      <c r="W29" s="45" t="s">
        <v>81</v>
      </c>
      <c r="X29" s="47" t="s">
        <v>82</v>
      </c>
      <c r="Y29" s="48" t="s">
        <v>83</v>
      </c>
      <c r="Z29" s="49" t="str">
        <f t="shared" ref="Z29" si="27">IFERROR(ROUNDDOWN((T29-V29)*3/4,-2),"")</f>
        <v/>
      </c>
      <c r="AA29" s="50" t="s">
        <v>84</v>
      </c>
    </row>
    <row r="30" spans="1:28" ht="14.25" x14ac:dyDescent="0.15">
      <c r="A30" s="251"/>
      <c r="B30" s="252" t="e">
        <f>VLOOKUP(A30,'第２号様式（第２四半期）'!$A$9:$B$68,2,FALSE)</f>
        <v>#N/A</v>
      </c>
      <c r="C30" s="247" t="e">
        <f>VLOOKUP(A30,'第２号様式（第２四半期）'!$A$9:$H$68,6,FALSE)</f>
        <v>#N/A</v>
      </c>
      <c r="D30" s="253"/>
      <c r="E30" s="254" t="e">
        <f>VLOOKUP(D30,$AC$4:$AD$15,2,FALSE)</f>
        <v>#N/A</v>
      </c>
      <c r="F30" s="254" t="e">
        <f>IF(AND(DAY(VLOOKUP(A30,'第２号様式（第２四半期）'!$A$9:$J$68,9,FALSE))&lt;=E30,DAY(VLOOKUP(A30,'第２号様式（第２四半期）'!$A$9:$J$68,9,FALSE))&gt;1),E30+1-DAY(VLOOKUP(A30,'第２号様式（第２四半期）'!$A$9:$J$68,9,FALSE)),DAY(VLOOKUP(A30,'第２号様式（第２四半期）'!$A$9:$J$68,10,FALSE)))</f>
        <v>#N/A</v>
      </c>
      <c r="G30" s="254" t="e">
        <f>VLOOKUP(C30,借上宿舎台帳!$B$6:$F$25,5,FALSE)</f>
        <v>#N/A</v>
      </c>
      <c r="H30" s="255"/>
      <c r="I30" s="255"/>
      <c r="J30" s="40"/>
      <c r="K30" s="41" t="str">
        <f>IF(A30=0,"",82000)</f>
        <v/>
      </c>
      <c r="L30" s="41" t="s">
        <v>75</v>
      </c>
      <c r="M30" s="41" t="str">
        <f>IF(A30=0,"",E30)</f>
        <v/>
      </c>
      <c r="N30" s="41" t="s">
        <v>76</v>
      </c>
      <c r="O30" s="41" t="str">
        <f>IF(A30=0,"",F30)</f>
        <v/>
      </c>
      <c r="P30" s="41" t="s">
        <v>77</v>
      </c>
      <c r="Q30" s="41" t="str">
        <f t="shared" ref="Q30" si="28">IFERROR(ROUNDDOWN(K30/M30*O30,-1),"")</f>
        <v/>
      </c>
      <c r="R30" s="42" t="s">
        <v>78</v>
      </c>
      <c r="S30" s="40"/>
      <c r="T30" s="41" t="str">
        <f>IF(A30=0,"",G30)</f>
        <v/>
      </c>
      <c r="U30" s="41" t="s">
        <v>75</v>
      </c>
      <c r="V30" s="41" t="str">
        <f>IF(A30=0,"",E30)</f>
        <v/>
      </c>
      <c r="W30" s="41" t="s">
        <v>76</v>
      </c>
      <c r="X30" s="41" t="str">
        <f>IF(A30=0,"",F30)</f>
        <v/>
      </c>
      <c r="Y30" s="41" t="s">
        <v>77</v>
      </c>
      <c r="Z30" s="41" t="str">
        <f t="shared" ref="Z30" si="29">IFERROR(ROUNDDOWN(T30/V30*X30,-1),"")</f>
        <v/>
      </c>
      <c r="AA30" s="42" t="s">
        <v>78</v>
      </c>
    </row>
    <row r="31" spans="1:28" ht="14.25" x14ac:dyDescent="0.15">
      <c r="A31" s="251"/>
      <c r="B31" s="252"/>
      <c r="C31" s="248"/>
      <c r="D31" s="253"/>
      <c r="E31" s="254"/>
      <c r="F31" s="254"/>
      <c r="G31" s="254"/>
      <c r="H31" s="255"/>
      <c r="I31" s="255"/>
      <c r="J31" s="43" t="s">
        <v>79</v>
      </c>
      <c r="K31" s="44" t="str">
        <f>IF(A30=0,"",IF(Q30&lt;H30,ROUNDDOWN(Q30,-1),ROUNDDOWN(H30,-1)))</f>
        <v/>
      </c>
      <c r="L31" s="45" t="s">
        <v>80</v>
      </c>
      <c r="M31" s="46" t="str">
        <f>IF(A30=0,"",IF(I30-(IF(G30-82000&gt;0,G30-82000,0))&gt;0,I30-(IF(G30-82000&gt;0,G30-82000,0)),0))</f>
        <v/>
      </c>
      <c r="N31" s="45" t="s">
        <v>81</v>
      </c>
      <c r="O31" s="47" t="s">
        <v>82</v>
      </c>
      <c r="P31" s="48" t="s">
        <v>83</v>
      </c>
      <c r="Q31" s="49" t="str">
        <f t="shared" ref="Q31" si="30">IFERROR(ROUNDDOWN((K31-M31)*3/4,-2),"")</f>
        <v/>
      </c>
      <c r="R31" s="50" t="s">
        <v>84</v>
      </c>
      <c r="S31" s="43" t="s">
        <v>79</v>
      </c>
      <c r="T31" s="44" t="str">
        <f>IF(A30=0,"",IF(Z30&lt;H30,ROUNDDOWN(Z30,-1),ROUNDDOWN(H30,-1)))</f>
        <v/>
      </c>
      <c r="U31" s="45" t="s">
        <v>80</v>
      </c>
      <c r="V31" s="46" t="str">
        <f>IF(A30=0,"",I30)</f>
        <v/>
      </c>
      <c r="W31" s="45" t="s">
        <v>81</v>
      </c>
      <c r="X31" s="47" t="s">
        <v>82</v>
      </c>
      <c r="Y31" s="48" t="s">
        <v>83</v>
      </c>
      <c r="Z31" s="49" t="str">
        <f t="shared" ref="Z31" si="31">IFERROR(ROUNDDOWN((T31-V31)*3/4,-2),"")</f>
        <v/>
      </c>
      <c r="AA31" s="50" t="s">
        <v>84</v>
      </c>
    </row>
    <row r="32" spans="1:28" ht="14.25" x14ac:dyDescent="0.15">
      <c r="A32" s="251"/>
      <c r="B32" s="252" t="e">
        <f>VLOOKUP(A32,'第２号様式（第２四半期）'!$A$9:$B$68,2,FALSE)</f>
        <v>#N/A</v>
      </c>
      <c r="C32" s="247" t="e">
        <f>VLOOKUP(A32,'第２号様式（第２四半期）'!$A$9:$H$68,6,FALSE)</f>
        <v>#N/A</v>
      </c>
      <c r="D32" s="253"/>
      <c r="E32" s="254" t="e">
        <f>VLOOKUP(D32,$AC$4:$AD$15,2,FALSE)</f>
        <v>#N/A</v>
      </c>
      <c r="F32" s="254" t="e">
        <f>IF(AND(DAY(VLOOKUP(A32,'第２号様式（第２四半期）'!$A$9:$J$68,9,FALSE))&lt;=E32,DAY(VLOOKUP(A32,'第２号様式（第２四半期）'!$A$9:$J$68,9,FALSE))&gt;1),E32+1-DAY(VLOOKUP(A32,'第２号様式（第２四半期）'!$A$9:$J$68,9,FALSE)),DAY(VLOOKUP(A32,'第２号様式（第２四半期）'!$A$9:$J$68,10,FALSE)))</f>
        <v>#N/A</v>
      </c>
      <c r="G32" s="254" t="e">
        <f>VLOOKUP(C32,借上宿舎台帳!$B$6:$F$25,5,FALSE)</f>
        <v>#N/A</v>
      </c>
      <c r="H32" s="255"/>
      <c r="I32" s="255"/>
      <c r="J32" s="40"/>
      <c r="K32" s="41" t="str">
        <f>IF(A32=0,"",82000)</f>
        <v/>
      </c>
      <c r="L32" s="41" t="s">
        <v>75</v>
      </c>
      <c r="M32" s="41" t="str">
        <f>IF(A32=0,"",E32)</f>
        <v/>
      </c>
      <c r="N32" s="41" t="s">
        <v>76</v>
      </c>
      <c r="O32" s="41" t="str">
        <f>IF(A32=0,"",F32)</f>
        <v/>
      </c>
      <c r="P32" s="41" t="s">
        <v>77</v>
      </c>
      <c r="Q32" s="41" t="str">
        <f t="shared" ref="Q32" si="32">IFERROR(ROUNDDOWN(K32/M32*O32,-1),"")</f>
        <v/>
      </c>
      <c r="R32" s="42" t="s">
        <v>78</v>
      </c>
      <c r="S32" s="40"/>
      <c r="T32" s="41" t="str">
        <f>IF(A32=0,"",G32)</f>
        <v/>
      </c>
      <c r="U32" s="41" t="s">
        <v>75</v>
      </c>
      <c r="V32" s="41" t="str">
        <f>IF(A32=0,"",E32)</f>
        <v/>
      </c>
      <c r="W32" s="41" t="s">
        <v>76</v>
      </c>
      <c r="X32" s="41" t="str">
        <f>IF(A32=0,"",F32)</f>
        <v/>
      </c>
      <c r="Y32" s="41" t="s">
        <v>77</v>
      </c>
      <c r="Z32" s="41" t="str">
        <f t="shared" ref="Z32" si="33">IFERROR(ROUNDDOWN(T32/V32*X32,-1),"")</f>
        <v/>
      </c>
      <c r="AA32" s="42" t="s">
        <v>78</v>
      </c>
    </row>
    <row r="33" spans="1:27" ht="14.25" x14ac:dyDescent="0.15">
      <c r="A33" s="251"/>
      <c r="B33" s="252"/>
      <c r="C33" s="248"/>
      <c r="D33" s="253"/>
      <c r="E33" s="254"/>
      <c r="F33" s="254"/>
      <c r="G33" s="254"/>
      <c r="H33" s="255"/>
      <c r="I33" s="255"/>
      <c r="J33" s="43" t="s">
        <v>79</v>
      </c>
      <c r="K33" s="44" t="str">
        <f>IF(A32=0,"",IF(Q32&lt;H32,ROUNDDOWN(Q32,-1),ROUNDDOWN(H32,-1)))</f>
        <v/>
      </c>
      <c r="L33" s="45" t="s">
        <v>80</v>
      </c>
      <c r="M33" s="46" t="str">
        <f>IF(A32=0,"",IF(I32-(IF(G32-82000&gt;0,G32-82000,0))&gt;0,I32-(IF(G32-82000&gt;0,G32-82000,0)),0))</f>
        <v/>
      </c>
      <c r="N33" s="45" t="s">
        <v>81</v>
      </c>
      <c r="O33" s="47" t="s">
        <v>82</v>
      </c>
      <c r="P33" s="48" t="s">
        <v>83</v>
      </c>
      <c r="Q33" s="49" t="str">
        <f t="shared" ref="Q33" si="34">IFERROR(ROUNDDOWN((K33-M33)*3/4,-2),"")</f>
        <v/>
      </c>
      <c r="R33" s="50" t="s">
        <v>84</v>
      </c>
      <c r="S33" s="43" t="s">
        <v>79</v>
      </c>
      <c r="T33" s="44" t="str">
        <f>IF(A32=0,"",IF(Z32&lt;H32,ROUNDDOWN(Z32,-1),ROUNDDOWN(H32,-1)))</f>
        <v/>
      </c>
      <c r="U33" s="45" t="s">
        <v>80</v>
      </c>
      <c r="V33" s="46" t="str">
        <f>IF(A32=0,"",I32)</f>
        <v/>
      </c>
      <c r="W33" s="45" t="s">
        <v>81</v>
      </c>
      <c r="X33" s="47" t="s">
        <v>82</v>
      </c>
      <c r="Y33" s="48" t="s">
        <v>83</v>
      </c>
      <c r="Z33" s="49" t="str">
        <f t="shared" ref="Z33" si="35">IFERROR(ROUNDDOWN((T33-V33)*3/4,-2),"")</f>
        <v/>
      </c>
      <c r="AA33" s="50" t="s">
        <v>84</v>
      </c>
    </row>
    <row r="34" spans="1:27" ht="14.25" x14ac:dyDescent="0.15">
      <c r="A34" s="251"/>
      <c r="B34" s="252" t="e">
        <f>VLOOKUP(A34,'第２号様式（第２四半期）'!$A$9:$B$68,2,FALSE)</f>
        <v>#N/A</v>
      </c>
      <c r="C34" s="247" t="e">
        <f>VLOOKUP(A34,'第２号様式（第２四半期）'!$A$9:$H$68,6,FALSE)</f>
        <v>#N/A</v>
      </c>
      <c r="D34" s="253"/>
      <c r="E34" s="254" t="e">
        <f>VLOOKUP(D34,$AC$4:$AD$15,2,FALSE)</f>
        <v>#N/A</v>
      </c>
      <c r="F34" s="254" t="e">
        <f>IF(AND(DAY(VLOOKUP(A34,'第２号様式（第２四半期）'!$A$9:$J$68,9,FALSE))&lt;=E34,DAY(VLOOKUP(A34,'第２号様式（第２四半期）'!$A$9:$J$68,9,FALSE))&gt;1),E34+1-DAY(VLOOKUP(A34,'第２号様式（第２四半期）'!$A$9:$J$68,9,FALSE)),DAY(VLOOKUP(A34,'第２号様式（第２四半期）'!$A$9:$J$68,10,FALSE)))</f>
        <v>#N/A</v>
      </c>
      <c r="G34" s="254" t="e">
        <f>VLOOKUP(C34,借上宿舎台帳!$B$6:$F$25,5,FALSE)</f>
        <v>#N/A</v>
      </c>
      <c r="H34" s="255"/>
      <c r="I34" s="255"/>
      <c r="J34" s="40"/>
      <c r="K34" s="41" t="str">
        <f>IF(A34=0,"",82000)</f>
        <v/>
      </c>
      <c r="L34" s="41" t="s">
        <v>75</v>
      </c>
      <c r="M34" s="41" t="str">
        <f>IF(A34=0,"",E34)</f>
        <v/>
      </c>
      <c r="N34" s="41" t="s">
        <v>76</v>
      </c>
      <c r="O34" s="41" t="str">
        <f>IF(A34=0,"",F34)</f>
        <v/>
      </c>
      <c r="P34" s="41" t="s">
        <v>77</v>
      </c>
      <c r="Q34" s="41" t="str">
        <f t="shared" ref="Q34" si="36">IFERROR(ROUNDDOWN(K34/M34*O34,-1),"")</f>
        <v/>
      </c>
      <c r="R34" s="42" t="s">
        <v>78</v>
      </c>
      <c r="S34" s="40"/>
      <c r="T34" s="41" t="str">
        <f>IF(A34=0,"",G34)</f>
        <v/>
      </c>
      <c r="U34" s="41" t="s">
        <v>75</v>
      </c>
      <c r="V34" s="41" t="str">
        <f>IF(A34=0,"",E34)</f>
        <v/>
      </c>
      <c r="W34" s="41" t="s">
        <v>76</v>
      </c>
      <c r="X34" s="41" t="str">
        <f>IF(A34=0,"",F34)</f>
        <v/>
      </c>
      <c r="Y34" s="41" t="s">
        <v>77</v>
      </c>
      <c r="Z34" s="41" t="str">
        <f t="shared" ref="Z34" si="37">IFERROR(ROUNDDOWN(T34/V34*X34,-1),"")</f>
        <v/>
      </c>
      <c r="AA34" s="42" t="s">
        <v>78</v>
      </c>
    </row>
    <row r="35" spans="1:27" ht="14.25" x14ac:dyDescent="0.15">
      <c r="A35" s="251"/>
      <c r="B35" s="252"/>
      <c r="C35" s="248"/>
      <c r="D35" s="253"/>
      <c r="E35" s="254"/>
      <c r="F35" s="254"/>
      <c r="G35" s="254"/>
      <c r="H35" s="255"/>
      <c r="I35" s="255"/>
      <c r="J35" s="43" t="s">
        <v>79</v>
      </c>
      <c r="K35" s="44" t="str">
        <f>IF(A34=0,"",IF(Q34&lt;H34,ROUNDDOWN(Q34,-1),ROUNDDOWN(H34,-1)))</f>
        <v/>
      </c>
      <c r="L35" s="45" t="s">
        <v>80</v>
      </c>
      <c r="M35" s="46" t="str">
        <f>IF(A34=0,"",IF(I34-(IF(G34-82000&gt;0,G34-82000,0))&gt;0,I34-(IF(G34-82000&gt;0,G34-82000,0)),0))</f>
        <v/>
      </c>
      <c r="N35" s="45" t="s">
        <v>81</v>
      </c>
      <c r="O35" s="47" t="s">
        <v>82</v>
      </c>
      <c r="P35" s="48" t="s">
        <v>83</v>
      </c>
      <c r="Q35" s="49" t="str">
        <f t="shared" ref="Q35" si="38">IFERROR(ROUNDDOWN((K35-M35)*3/4,-2),"")</f>
        <v/>
      </c>
      <c r="R35" s="50" t="s">
        <v>84</v>
      </c>
      <c r="S35" s="43" t="s">
        <v>79</v>
      </c>
      <c r="T35" s="44" t="str">
        <f>IF(A34=0,"",IF(Z34&lt;H34,ROUNDDOWN(Z34,-1),ROUNDDOWN(H34,-1)))</f>
        <v/>
      </c>
      <c r="U35" s="45" t="s">
        <v>80</v>
      </c>
      <c r="V35" s="46" t="str">
        <f>IF(A34=0,"",I34)</f>
        <v/>
      </c>
      <c r="W35" s="45" t="s">
        <v>81</v>
      </c>
      <c r="X35" s="47" t="s">
        <v>82</v>
      </c>
      <c r="Y35" s="48" t="s">
        <v>83</v>
      </c>
      <c r="Z35" s="49" t="str">
        <f t="shared" ref="Z35" si="39">IFERROR(ROUNDDOWN((T35-V35)*3/4,-2),"")</f>
        <v/>
      </c>
      <c r="AA35" s="50" t="s">
        <v>84</v>
      </c>
    </row>
    <row r="36" spans="1:27" ht="14.25" x14ac:dyDescent="0.15">
      <c r="A36" s="251"/>
      <c r="B36" s="252" t="e">
        <f>VLOOKUP(A36,'第２号様式（第２四半期）'!$A$9:$B$68,2,FALSE)</f>
        <v>#N/A</v>
      </c>
      <c r="C36" s="247" t="e">
        <f>VLOOKUP(A36,'第２号様式（第２四半期）'!$A$9:$H$68,6,FALSE)</f>
        <v>#N/A</v>
      </c>
      <c r="D36" s="253"/>
      <c r="E36" s="254" t="e">
        <f>VLOOKUP(D36,$AC$4:$AD$15,2,FALSE)</f>
        <v>#N/A</v>
      </c>
      <c r="F36" s="254" t="e">
        <f>IF(AND(DAY(VLOOKUP(A36,'第２号様式（第２四半期）'!$A$9:$J$68,9,FALSE))&lt;=E36,DAY(VLOOKUP(A36,'第２号様式（第２四半期）'!$A$9:$J$68,9,FALSE))&gt;1),E36+1-DAY(VLOOKUP(A36,'第２号様式（第２四半期）'!$A$9:$J$68,9,FALSE)),DAY(VLOOKUP(A36,'第２号様式（第２四半期）'!$A$9:$J$68,10,FALSE)))</f>
        <v>#N/A</v>
      </c>
      <c r="G36" s="254" t="e">
        <f>VLOOKUP(C36,借上宿舎台帳!$B$6:$F$25,5,FALSE)</f>
        <v>#N/A</v>
      </c>
      <c r="H36" s="255"/>
      <c r="I36" s="255"/>
      <c r="J36" s="40"/>
      <c r="K36" s="41" t="str">
        <f>IF(A36=0,"",82000)</f>
        <v/>
      </c>
      <c r="L36" s="41" t="s">
        <v>75</v>
      </c>
      <c r="M36" s="41" t="str">
        <f>IF(A36=0,"",E36)</f>
        <v/>
      </c>
      <c r="N36" s="41" t="s">
        <v>76</v>
      </c>
      <c r="O36" s="41" t="str">
        <f>IF(A36=0,"",F36)</f>
        <v/>
      </c>
      <c r="P36" s="41" t="s">
        <v>77</v>
      </c>
      <c r="Q36" s="41" t="str">
        <f t="shared" ref="Q36" si="40">IFERROR(ROUNDDOWN(K36/M36*O36,-1),"")</f>
        <v/>
      </c>
      <c r="R36" s="42" t="s">
        <v>78</v>
      </c>
      <c r="S36" s="40"/>
      <c r="T36" s="41" t="str">
        <f>IF(A36=0,"",G36)</f>
        <v/>
      </c>
      <c r="U36" s="41" t="s">
        <v>75</v>
      </c>
      <c r="V36" s="41" t="str">
        <f>IF(A36=0,"",E36)</f>
        <v/>
      </c>
      <c r="W36" s="41" t="s">
        <v>76</v>
      </c>
      <c r="X36" s="41" t="str">
        <f>IF(A36=0,"",F36)</f>
        <v/>
      </c>
      <c r="Y36" s="41" t="s">
        <v>77</v>
      </c>
      <c r="Z36" s="41" t="str">
        <f t="shared" ref="Z36" si="41">IFERROR(ROUNDDOWN(T36/V36*X36,-1),"")</f>
        <v/>
      </c>
      <c r="AA36" s="42" t="s">
        <v>78</v>
      </c>
    </row>
    <row r="37" spans="1:27" ht="14.25" x14ac:dyDescent="0.15">
      <c r="A37" s="251"/>
      <c r="B37" s="252"/>
      <c r="C37" s="248"/>
      <c r="D37" s="253"/>
      <c r="E37" s="254"/>
      <c r="F37" s="254"/>
      <c r="G37" s="254"/>
      <c r="H37" s="255"/>
      <c r="I37" s="255"/>
      <c r="J37" s="43" t="s">
        <v>79</v>
      </c>
      <c r="K37" s="44" t="str">
        <f>IF(A36=0,"",IF(Q36&lt;H36,ROUNDDOWN(Q36,-1),ROUNDDOWN(H36,-1)))</f>
        <v/>
      </c>
      <c r="L37" s="45" t="s">
        <v>80</v>
      </c>
      <c r="M37" s="46" t="str">
        <f>IF(A36=0,"",IF(I36-(IF(G36-82000&gt;0,G36-82000,0))&gt;0,I36-(IF(G36-82000&gt;0,G36-82000,0)),0))</f>
        <v/>
      </c>
      <c r="N37" s="45" t="s">
        <v>81</v>
      </c>
      <c r="O37" s="47" t="s">
        <v>82</v>
      </c>
      <c r="P37" s="48" t="s">
        <v>83</v>
      </c>
      <c r="Q37" s="49" t="str">
        <f t="shared" ref="Q37" si="42">IFERROR(ROUNDDOWN((K37-M37)*3/4,-2),"")</f>
        <v/>
      </c>
      <c r="R37" s="50" t="s">
        <v>84</v>
      </c>
      <c r="S37" s="43" t="s">
        <v>79</v>
      </c>
      <c r="T37" s="44" t="str">
        <f>IF(A36=0,"",IF(Z36&lt;H36,ROUNDDOWN(Z36,-1),ROUNDDOWN(H36,-1)))</f>
        <v/>
      </c>
      <c r="U37" s="45" t="s">
        <v>80</v>
      </c>
      <c r="V37" s="46" t="str">
        <f>IF(A36=0,"",I36)</f>
        <v/>
      </c>
      <c r="W37" s="45" t="s">
        <v>81</v>
      </c>
      <c r="X37" s="47" t="s">
        <v>82</v>
      </c>
      <c r="Y37" s="48" t="s">
        <v>83</v>
      </c>
      <c r="Z37" s="49" t="str">
        <f t="shared" ref="Z37" si="43">IFERROR(ROUNDDOWN((T37-V37)*3/4,-2),"")</f>
        <v/>
      </c>
      <c r="AA37" s="50" t="s">
        <v>84</v>
      </c>
    </row>
    <row r="38" spans="1:27" ht="14.25" x14ac:dyDescent="0.15">
      <c r="A38" s="251"/>
      <c r="B38" s="252" t="e">
        <f>VLOOKUP(A38,'第２号様式（第２四半期）'!$A$9:$B$68,2,FALSE)</f>
        <v>#N/A</v>
      </c>
      <c r="C38" s="247" t="e">
        <f>VLOOKUP(A38,'第２号様式（第２四半期）'!$A$9:$H$68,6,FALSE)</f>
        <v>#N/A</v>
      </c>
      <c r="D38" s="253"/>
      <c r="E38" s="254" t="e">
        <f>VLOOKUP(D38,$AC$4:$AD$15,2,FALSE)</f>
        <v>#N/A</v>
      </c>
      <c r="F38" s="254" t="e">
        <f>IF(AND(DAY(VLOOKUP(A38,'第２号様式（第２四半期）'!$A$9:$J$68,9,FALSE))&lt;=E38,DAY(VLOOKUP(A38,'第２号様式（第２四半期）'!$A$9:$J$68,9,FALSE))&gt;1),E38+1-DAY(VLOOKUP(A38,'第２号様式（第２四半期）'!$A$9:$J$68,9,FALSE)),DAY(VLOOKUP(A38,'第２号様式（第２四半期）'!$A$9:$J$68,10,FALSE)))</f>
        <v>#N/A</v>
      </c>
      <c r="G38" s="254" t="e">
        <f>VLOOKUP(C38,借上宿舎台帳!$B$6:$F$25,5,FALSE)</f>
        <v>#N/A</v>
      </c>
      <c r="H38" s="255"/>
      <c r="I38" s="255"/>
      <c r="J38" s="40"/>
      <c r="K38" s="41" t="str">
        <f>IF(A38=0,"",82000)</f>
        <v/>
      </c>
      <c r="L38" s="41" t="s">
        <v>75</v>
      </c>
      <c r="M38" s="41" t="str">
        <f>IF(A38=0,"",E38)</f>
        <v/>
      </c>
      <c r="N38" s="41" t="s">
        <v>76</v>
      </c>
      <c r="O38" s="41" t="str">
        <f>IF(A38=0,"",F38)</f>
        <v/>
      </c>
      <c r="P38" s="41" t="s">
        <v>77</v>
      </c>
      <c r="Q38" s="41" t="str">
        <f t="shared" ref="Q38" si="44">IFERROR(ROUNDDOWN(K38/M38*O38,-1),"")</f>
        <v/>
      </c>
      <c r="R38" s="42" t="s">
        <v>78</v>
      </c>
      <c r="S38" s="40"/>
      <c r="T38" s="41" t="str">
        <f>IF(A38=0,"",G38)</f>
        <v/>
      </c>
      <c r="U38" s="41" t="s">
        <v>75</v>
      </c>
      <c r="V38" s="41" t="str">
        <f>IF(A38=0,"",E38)</f>
        <v/>
      </c>
      <c r="W38" s="41" t="s">
        <v>76</v>
      </c>
      <c r="X38" s="41" t="str">
        <f>IF(A38=0,"",F38)</f>
        <v/>
      </c>
      <c r="Y38" s="41" t="s">
        <v>77</v>
      </c>
      <c r="Z38" s="41" t="str">
        <f t="shared" ref="Z38" si="45">IFERROR(ROUNDDOWN(T38/V38*X38,-1),"")</f>
        <v/>
      </c>
      <c r="AA38" s="42" t="s">
        <v>78</v>
      </c>
    </row>
    <row r="39" spans="1:27" ht="14.25" x14ac:dyDescent="0.15">
      <c r="A39" s="251"/>
      <c r="B39" s="252"/>
      <c r="C39" s="248"/>
      <c r="D39" s="253"/>
      <c r="E39" s="254"/>
      <c r="F39" s="254"/>
      <c r="G39" s="254"/>
      <c r="H39" s="255"/>
      <c r="I39" s="255"/>
      <c r="J39" s="43" t="s">
        <v>79</v>
      </c>
      <c r="K39" s="44" t="str">
        <f>IF(A38=0,"",IF(Q38&lt;H38,ROUNDDOWN(Q38,-1),ROUNDDOWN(H38,-1)))</f>
        <v/>
      </c>
      <c r="L39" s="45" t="s">
        <v>80</v>
      </c>
      <c r="M39" s="46" t="str">
        <f>IF(A38=0,"",IF(I38-(IF(G38-82000&gt;0,G38-82000,0))&gt;0,I38-(IF(G38-82000&gt;0,G38-82000,0)),0))</f>
        <v/>
      </c>
      <c r="N39" s="45" t="s">
        <v>81</v>
      </c>
      <c r="O39" s="47" t="s">
        <v>82</v>
      </c>
      <c r="P39" s="48" t="s">
        <v>83</v>
      </c>
      <c r="Q39" s="49" t="str">
        <f t="shared" ref="Q39" si="46">IFERROR(ROUNDDOWN((K39-M39)*3/4,-2),"")</f>
        <v/>
      </c>
      <c r="R39" s="50" t="s">
        <v>84</v>
      </c>
      <c r="S39" s="43" t="s">
        <v>79</v>
      </c>
      <c r="T39" s="44" t="str">
        <f>IF(A38=0,"",IF(Z38&lt;H38,ROUNDDOWN(Z38,-1),ROUNDDOWN(H38,-1)))</f>
        <v/>
      </c>
      <c r="U39" s="45" t="s">
        <v>80</v>
      </c>
      <c r="V39" s="46" t="str">
        <f>IF(A38=0,"",I38)</f>
        <v/>
      </c>
      <c r="W39" s="45" t="s">
        <v>81</v>
      </c>
      <c r="X39" s="47" t="s">
        <v>82</v>
      </c>
      <c r="Y39" s="48" t="s">
        <v>83</v>
      </c>
      <c r="Z39" s="49" t="str">
        <f t="shared" ref="Z39" si="47">IFERROR(ROUNDDOWN((T39-V39)*3/4,-2),"")</f>
        <v/>
      </c>
      <c r="AA39" s="50" t="s">
        <v>84</v>
      </c>
    </row>
    <row r="40" spans="1:27" ht="14.25" x14ac:dyDescent="0.15">
      <c r="A40" s="251"/>
      <c r="B40" s="252" t="e">
        <f>VLOOKUP(A40,'第２号様式（第２四半期）'!$A$9:$B$68,2,FALSE)</f>
        <v>#N/A</v>
      </c>
      <c r="C40" s="247" t="e">
        <f>VLOOKUP(A40,'第２号様式（第２四半期）'!$A$9:$H$68,6,FALSE)</f>
        <v>#N/A</v>
      </c>
      <c r="D40" s="253"/>
      <c r="E40" s="254" t="e">
        <f>VLOOKUP(D40,$AC$4:$AD$15,2,FALSE)</f>
        <v>#N/A</v>
      </c>
      <c r="F40" s="254" t="e">
        <f>IF(AND(DAY(VLOOKUP(A40,'第２号様式（第２四半期）'!$A$9:$J$68,9,FALSE))&lt;=E40,DAY(VLOOKUP(A40,'第２号様式（第２四半期）'!$A$9:$J$68,9,FALSE))&gt;1),E40+1-DAY(VLOOKUP(A40,'第２号様式（第２四半期）'!$A$9:$J$68,9,FALSE)),DAY(VLOOKUP(A40,'第２号様式（第２四半期）'!$A$9:$J$68,10,FALSE)))</f>
        <v>#N/A</v>
      </c>
      <c r="G40" s="254" t="e">
        <f>VLOOKUP(C40,借上宿舎台帳!$B$6:$F$25,5,FALSE)</f>
        <v>#N/A</v>
      </c>
      <c r="H40" s="255"/>
      <c r="I40" s="255"/>
      <c r="J40" s="40"/>
      <c r="K40" s="41" t="str">
        <f>IF(A40=0,"",82000)</f>
        <v/>
      </c>
      <c r="L40" s="41" t="s">
        <v>75</v>
      </c>
      <c r="M40" s="41" t="str">
        <f>IF(A40=0,"",E40)</f>
        <v/>
      </c>
      <c r="N40" s="41" t="s">
        <v>76</v>
      </c>
      <c r="O40" s="41" t="str">
        <f>IF(A40=0,"",F40)</f>
        <v/>
      </c>
      <c r="P40" s="41" t="s">
        <v>77</v>
      </c>
      <c r="Q40" s="41" t="str">
        <f t="shared" ref="Q40" si="48">IFERROR(ROUNDDOWN(K40/M40*O40,-1),"")</f>
        <v/>
      </c>
      <c r="R40" s="42" t="s">
        <v>78</v>
      </c>
      <c r="S40" s="40"/>
      <c r="T40" s="41" t="str">
        <f>IF(A40=0,"",G40)</f>
        <v/>
      </c>
      <c r="U40" s="41" t="s">
        <v>75</v>
      </c>
      <c r="V40" s="41" t="str">
        <f>IF(A40=0,"",E40)</f>
        <v/>
      </c>
      <c r="W40" s="41" t="s">
        <v>76</v>
      </c>
      <c r="X40" s="41" t="str">
        <f>IF(A40=0,"",F40)</f>
        <v/>
      </c>
      <c r="Y40" s="41" t="s">
        <v>77</v>
      </c>
      <c r="Z40" s="41" t="str">
        <f t="shared" ref="Z40" si="49">IFERROR(ROUNDDOWN(T40/V40*X40,-1),"")</f>
        <v/>
      </c>
      <c r="AA40" s="42" t="s">
        <v>78</v>
      </c>
    </row>
    <row r="41" spans="1:27" ht="14.25" x14ac:dyDescent="0.15">
      <c r="A41" s="251"/>
      <c r="B41" s="252"/>
      <c r="C41" s="248"/>
      <c r="D41" s="253"/>
      <c r="E41" s="254"/>
      <c r="F41" s="254"/>
      <c r="G41" s="254"/>
      <c r="H41" s="255"/>
      <c r="I41" s="255"/>
      <c r="J41" s="43" t="s">
        <v>79</v>
      </c>
      <c r="K41" s="44" t="str">
        <f>IF(A40=0,"",IF(Q40&lt;H40,ROUNDDOWN(Q40,-1),ROUNDDOWN(H40,-1)))</f>
        <v/>
      </c>
      <c r="L41" s="45" t="s">
        <v>80</v>
      </c>
      <c r="M41" s="46" t="str">
        <f>IF(A40=0,"",IF(I40-(IF(G40-82000&gt;0,G40-82000,0))&gt;0,I40-(IF(G40-82000&gt;0,G40-82000,0)),0))</f>
        <v/>
      </c>
      <c r="N41" s="45" t="s">
        <v>81</v>
      </c>
      <c r="O41" s="47" t="s">
        <v>82</v>
      </c>
      <c r="P41" s="48" t="s">
        <v>83</v>
      </c>
      <c r="Q41" s="49" t="str">
        <f t="shared" ref="Q41" si="50">IFERROR(ROUNDDOWN((K41-M41)*3/4,-2),"")</f>
        <v/>
      </c>
      <c r="R41" s="50" t="s">
        <v>84</v>
      </c>
      <c r="S41" s="43" t="s">
        <v>79</v>
      </c>
      <c r="T41" s="44" t="str">
        <f>IF(A40=0,"",IF(Z40&lt;H40,ROUNDDOWN(Z40,-1),ROUNDDOWN(H40,-1)))</f>
        <v/>
      </c>
      <c r="U41" s="45" t="s">
        <v>80</v>
      </c>
      <c r="V41" s="46" t="str">
        <f>IF(A40=0,"",I40)</f>
        <v/>
      </c>
      <c r="W41" s="45" t="s">
        <v>81</v>
      </c>
      <c r="X41" s="47" t="s">
        <v>82</v>
      </c>
      <c r="Y41" s="48" t="s">
        <v>83</v>
      </c>
      <c r="Z41" s="49" t="str">
        <f t="shared" ref="Z41" si="51">IFERROR(ROUNDDOWN((T41-V41)*3/4,-2),"")</f>
        <v/>
      </c>
      <c r="AA41" s="50" t="s">
        <v>84</v>
      </c>
    </row>
    <row r="42" spans="1:27" ht="14.25" x14ac:dyDescent="0.15">
      <c r="A42" s="251"/>
      <c r="B42" s="252" t="e">
        <f>VLOOKUP(A42,'第２号様式（第２四半期）'!$A$9:$B$68,2,FALSE)</f>
        <v>#N/A</v>
      </c>
      <c r="C42" s="247" t="e">
        <f>VLOOKUP(A42,'第２号様式（第２四半期）'!$A$9:$H$68,6,FALSE)</f>
        <v>#N/A</v>
      </c>
      <c r="D42" s="253"/>
      <c r="E42" s="254" t="e">
        <f>VLOOKUP(D42,$AC$4:$AD$15,2,FALSE)</f>
        <v>#N/A</v>
      </c>
      <c r="F42" s="254" t="e">
        <f>IF(AND(DAY(VLOOKUP(A42,'第２号様式（第２四半期）'!$A$9:$J$68,9,FALSE))&lt;=E42,DAY(VLOOKUP(A42,'第２号様式（第２四半期）'!$A$9:$J$68,9,FALSE))&gt;1),E42+1-DAY(VLOOKUP(A42,'第２号様式（第２四半期）'!$A$9:$J$68,9,FALSE)),DAY(VLOOKUP(A42,'第２号様式（第２四半期）'!$A$9:$J$68,10,FALSE)))</f>
        <v>#N/A</v>
      </c>
      <c r="G42" s="254" t="e">
        <f>VLOOKUP(C42,借上宿舎台帳!$B$6:$F$25,5,FALSE)</f>
        <v>#N/A</v>
      </c>
      <c r="H42" s="255"/>
      <c r="I42" s="255"/>
      <c r="J42" s="40"/>
      <c r="K42" s="41" t="str">
        <f>IF(A42=0,"",82000)</f>
        <v/>
      </c>
      <c r="L42" s="41" t="s">
        <v>75</v>
      </c>
      <c r="M42" s="41" t="str">
        <f>IF(A42=0,"",E42)</f>
        <v/>
      </c>
      <c r="N42" s="41" t="s">
        <v>76</v>
      </c>
      <c r="O42" s="41" t="str">
        <f>IF(A42=0,"",F42)</f>
        <v/>
      </c>
      <c r="P42" s="41" t="s">
        <v>77</v>
      </c>
      <c r="Q42" s="41" t="str">
        <f t="shared" ref="Q42" si="52">IFERROR(ROUNDDOWN(K42/M42*O42,-1),"")</f>
        <v/>
      </c>
      <c r="R42" s="42" t="s">
        <v>78</v>
      </c>
      <c r="S42" s="40"/>
      <c r="T42" s="41" t="str">
        <f>IF(A42=0,"",G42)</f>
        <v/>
      </c>
      <c r="U42" s="41" t="s">
        <v>75</v>
      </c>
      <c r="V42" s="41" t="str">
        <f>IF(A42=0,"",E42)</f>
        <v/>
      </c>
      <c r="W42" s="41" t="s">
        <v>76</v>
      </c>
      <c r="X42" s="41" t="str">
        <f>IF(A42=0,"",F42)</f>
        <v/>
      </c>
      <c r="Y42" s="41" t="s">
        <v>77</v>
      </c>
      <c r="Z42" s="41" t="str">
        <f t="shared" ref="Z42" si="53">IFERROR(ROUNDDOWN(T42/V42*X42,-1),"")</f>
        <v/>
      </c>
      <c r="AA42" s="42" t="s">
        <v>78</v>
      </c>
    </row>
    <row r="43" spans="1:27" ht="14.25" x14ac:dyDescent="0.15">
      <c r="A43" s="251"/>
      <c r="B43" s="252"/>
      <c r="C43" s="248"/>
      <c r="D43" s="253"/>
      <c r="E43" s="254"/>
      <c r="F43" s="254"/>
      <c r="G43" s="254"/>
      <c r="H43" s="255"/>
      <c r="I43" s="255"/>
      <c r="J43" s="43" t="s">
        <v>79</v>
      </c>
      <c r="K43" s="44" t="str">
        <f>IF(A42=0,"",IF(Q42&lt;H42,ROUNDDOWN(Q42,-1),ROUNDDOWN(H42,-1)))</f>
        <v/>
      </c>
      <c r="L43" s="45" t="s">
        <v>80</v>
      </c>
      <c r="M43" s="46" t="str">
        <f>IF(A42=0,"",IF(I42-(IF(G42-82000&gt;0,G42-82000,0))&gt;0,I42-(IF(G42-82000&gt;0,G42-82000,0)),0))</f>
        <v/>
      </c>
      <c r="N43" s="45" t="s">
        <v>81</v>
      </c>
      <c r="O43" s="47" t="s">
        <v>82</v>
      </c>
      <c r="P43" s="48" t="s">
        <v>83</v>
      </c>
      <c r="Q43" s="49" t="str">
        <f t="shared" ref="Q43" si="54">IFERROR(ROUNDDOWN((K43-M43)*3/4,-2),"")</f>
        <v/>
      </c>
      <c r="R43" s="50" t="s">
        <v>84</v>
      </c>
      <c r="S43" s="43" t="s">
        <v>79</v>
      </c>
      <c r="T43" s="44" t="str">
        <f>IF(A42=0,"",IF(Z42&lt;H42,ROUNDDOWN(Z42,-1),ROUNDDOWN(H42,-1)))</f>
        <v/>
      </c>
      <c r="U43" s="45" t="s">
        <v>80</v>
      </c>
      <c r="V43" s="46" t="str">
        <f>IF(A42=0,"",I42)</f>
        <v/>
      </c>
      <c r="W43" s="45" t="s">
        <v>81</v>
      </c>
      <c r="X43" s="47" t="s">
        <v>82</v>
      </c>
      <c r="Y43" s="48" t="s">
        <v>83</v>
      </c>
      <c r="Z43" s="49" t="str">
        <f t="shared" ref="Z43" si="55">IFERROR(ROUNDDOWN((T43-V43)*3/4,-2),"")</f>
        <v/>
      </c>
      <c r="AA43" s="50" t="s">
        <v>84</v>
      </c>
    </row>
  </sheetData>
  <sheetProtection password="CAAA" sheet="1" objects="1" scenarios="1"/>
  <mergeCells count="182">
    <mergeCell ref="H42:H43"/>
    <mergeCell ref="I42:I43"/>
    <mergeCell ref="G40:G41"/>
    <mergeCell ref="H40:H41"/>
    <mergeCell ref="I40:I41"/>
    <mergeCell ref="A42:A43"/>
    <mergeCell ref="B42:B43"/>
    <mergeCell ref="C42:C43"/>
    <mergeCell ref="D42:D43"/>
    <mergeCell ref="E42:E43"/>
    <mergeCell ref="F42:F43"/>
    <mergeCell ref="G42:G43"/>
    <mergeCell ref="A40:A41"/>
    <mergeCell ref="B40:B41"/>
    <mergeCell ref="C40:C41"/>
    <mergeCell ref="D40:D41"/>
    <mergeCell ref="E40:E41"/>
    <mergeCell ref="F40:F41"/>
    <mergeCell ref="A38:A39"/>
    <mergeCell ref="B38:B39"/>
    <mergeCell ref="C38:C39"/>
    <mergeCell ref="D38:D39"/>
    <mergeCell ref="E38:E39"/>
    <mergeCell ref="F38:F39"/>
    <mergeCell ref="G38:G39"/>
    <mergeCell ref="H38:H39"/>
    <mergeCell ref="I38:I39"/>
    <mergeCell ref="A36:A37"/>
    <mergeCell ref="B36:B37"/>
    <mergeCell ref="C36:C37"/>
    <mergeCell ref="D36:D37"/>
    <mergeCell ref="E36:E37"/>
    <mergeCell ref="F36:F37"/>
    <mergeCell ref="G36:G37"/>
    <mergeCell ref="H36:H37"/>
    <mergeCell ref="I36:I37"/>
    <mergeCell ref="G32:G33"/>
    <mergeCell ref="H32:H33"/>
    <mergeCell ref="I32:I33"/>
    <mergeCell ref="A34:A35"/>
    <mergeCell ref="B34:B35"/>
    <mergeCell ref="C34:C35"/>
    <mergeCell ref="D34:D35"/>
    <mergeCell ref="E34:E35"/>
    <mergeCell ref="F34:F35"/>
    <mergeCell ref="G34:G35"/>
    <mergeCell ref="A32:A33"/>
    <mergeCell ref="B32:B33"/>
    <mergeCell ref="C32:C33"/>
    <mergeCell ref="D32:D33"/>
    <mergeCell ref="E32:E33"/>
    <mergeCell ref="F32:F33"/>
    <mergeCell ref="H34:H35"/>
    <mergeCell ref="I34:I35"/>
    <mergeCell ref="A30:A31"/>
    <mergeCell ref="B30:B31"/>
    <mergeCell ref="C30:C31"/>
    <mergeCell ref="D30:D31"/>
    <mergeCell ref="E30:E31"/>
    <mergeCell ref="F30:F31"/>
    <mergeCell ref="G30:G31"/>
    <mergeCell ref="H30:H31"/>
    <mergeCell ref="I30:I31"/>
    <mergeCell ref="A28:A29"/>
    <mergeCell ref="B28:B29"/>
    <mergeCell ref="C28:C29"/>
    <mergeCell ref="D28:D29"/>
    <mergeCell ref="E28:E29"/>
    <mergeCell ref="F28:F29"/>
    <mergeCell ref="G28:G29"/>
    <mergeCell ref="H28:H29"/>
    <mergeCell ref="I28:I29"/>
    <mergeCell ref="G24:G25"/>
    <mergeCell ref="H24:H25"/>
    <mergeCell ref="I24:I25"/>
    <mergeCell ref="A26:A27"/>
    <mergeCell ref="B26:B27"/>
    <mergeCell ref="C26:C27"/>
    <mergeCell ref="D26:D27"/>
    <mergeCell ref="E26:E27"/>
    <mergeCell ref="F26:F27"/>
    <mergeCell ref="G26:G27"/>
    <mergeCell ref="A24:A25"/>
    <mergeCell ref="B24:B25"/>
    <mergeCell ref="C24:C25"/>
    <mergeCell ref="D24:D25"/>
    <mergeCell ref="E24:E25"/>
    <mergeCell ref="F24:F25"/>
    <mergeCell ref="H26:H27"/>
    <mergeCell ref="I26:I27"/>
    <mergeCell ref="A22:A23"/>
    <mergeCell ref="B22:B23"/>
    <mergeCell ref="C22:C23"/>
    <mergeCell ref="D22:D23"/>
    <mergeCell ref="E22:E23"/>
    <mergeCell ref="F22:F23"/>
    <mergeCell ref="G22:G23"/>
    <mergeCell ref="H22:H23"/>
    <mergeCell ref="I22:I23"/>
    <mergeCell ref="A20:A21"/>
    <mergeCell ref="B20:B21"/>
    <mergeCell ref="C20:C21"/>
    <mergeCell ref="D20:D21"/>
    <mergeCell ref="E20:E21"/>
    <mergeCell ref="F20:F21"/>
    <mergeCell ref="G20:G21"/>
    <mergeCell ref="H20:H21"/>
    <mergeCell ref="I20:I21"/>
    <mergeCell ref="G16:G17"/>
    <mergeCell ref="H16:H17"/>
    <mergeCell ref="I16:I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I18:I19"/>
    <mergeCell ref="A14:A15"/>
    <mergeCell ref="B14:B15"/>
    <mergeCell ref="C14:C15"/>
    <mergeCell ref="D14:D15"/>
    <mergeCell ref="E14:E15"/>
    <mergeCell ref="F14:F15"/>
    <mergeCell ref="G14:G15"/>
    <mergeCell ref="H14:H15"/>
    <mergeCell ref="I14:I15"/>
    <mergeCell ref="A12:A13"/>
    <mergeCell ref="B12:B13"/>
    <mergeCell ref="C12:C13"/>
    <mergeCell ref="D12:D13"/>
    <mergeCell ref="E12:E13"/>
    <mergeCell ref="F12:F13"/>
    <mergeCell ref="G12:G13"/>
    <mergeCell ref="H12:H13"/>
    <mergeCell ref="I12:I13"/>
    <mergeCell ref="G8:G9"/>
    <mergeCell ref="H8:H9"/>
    <mergeCell ref="I8:I9"/>
    <mergeCell ref="A10:A11"/>
    <mergeCell ref="B10:B11"/>
    <mergeCell ref="C10:C11"/>
    <mergeCell ref="D10:D11"/>
    <mergeCell ref="E10:E11"/>
    <mergeCell ref="F10:F11"/>
    <mergeCell ref="G10:G11"/>
    <mergeCell ref="A8:A9"/>
    <mergeCell ref="B8:B9"/>
    <mergeCell ref="C8:C9"/>
    <mergeCell ref="D8:D9"/>
    <mergeCell ref="E8:E9"/>
    <mergeCell ref="F8:F9"/>
    <mergeCell ref="H10:H11"/>
    <mergeCell ref="I10:I11"/>
    <mergeCell ref="A6:A7"/>
    <mergeCell ref="B6:B7"/>
    <mergeCell ref="C6:C7"/>
    <mergeCell ref="D6:D7"/>
    <mergeCell ref="E6:E7"/>
    <mergeCell ref="F6:F7"/>
    <mergeCell ref="G6:G7"/>
    <mergeCell ref="H6:H7"/>
    <mergeCell ref="I6:I7"/>
    <mergeCell ref="A1:B1"/>
    <mergeCell ref="H2:I2"/>
    <mergeCell ref="A4:A5"/>
    <mergeCell ref="B4:B5"/>
    <mergeCell ref="C4:C5"/>
    <mergeCell ref="D4:D5"/>
    <mergeCell ref="E4:E5"/>
    <mergeCell ref="F4:F5"/>
    <mergeCell ref="G4:G5"/>
    <mergeCell ref="H4:H5"/>
    <mergeCell ref="I4:I5"/>
  </mergeCells>
  <phoneticPr fontId="2"/>
  <dataValidations count="4">
    <dataValidation type="list" allowBlank="1" showInputMessage="1" showErrorMessage="1" prompt="第２号様式から日割り対象者を選択してください。" sqref="A4:A43" xr:uid="{00000000-0002-0000-0A00-000000000000}">
      <formula1>$AB$4:$AB$23</formula1>
    </dataValidation>
    <dataValidation type="list" allowBlank="1" showInputMessage="1" showErrorMessage="1" prompt="第２号様式から日割対象月を選択してください。" sqref="D4:D43" xr:uid="{00000000-0002-0000-0A00-000001000000}">
      <formula1>$AC$10:$AC$12</formula1>
    </dataValidation>
    <dataValidation allowBlank="1" showInputMessage="1" showErrorMessage="1" prompt="法人が負担した賃借料（家賃）、共益費及び管理費を入力してください。" sqref="H4:H43" xr:uid="{00000000-0002-0000-0A00-000002000000}"/>
    <dataValidation allowBlank="1" showInputMessage="1" showErrorMessage="1" prompt="補助対象者本人の自己負担額を入力してください。" sqref="I4:I43" xr:uid="{00000000-0002-0000-0A00-000003000000}"/>
  </dataValidations>
  <pageMargins left="0.7" right="0.7" top="0.75" bottom="0.75" header="0.3" footer="0.3"/>
  <pageSetup paperSize="9" scale="5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pageSetUpPr fitToPage="1"/>
  </sheetPr>
  <dimension ref="A1:AA45"/>
  <sheetViews>
    <sheetView view="pageBreakPreview" zoomScale="70" zoomScaleNormal="69" zoomScaleSheetLayoutView="70" workbookViewId="0">
      <selection activeCell="G9" sqref="G9"/>
    </sheetView>
  </sheetViews>
  <sheetFormatPr defaultRowHeight="13.5" x14ac:dyDescent="0.15"/>
  <cols>
    <col min="1" max="18" width="9.875" customWidth="1"/>
    <col min="19" max="19" width="3.625" customWidth="1"/>
  </cols>
  <sheetData>
    <row r="1" spans="1:27" ht="6.75" customHeight="1" x14ac:dyDescent="0.15"/>
    <row r="2" spans="1:27" ht="18.75" customHeight="1" x14ac:dyDescent="0.15">
      <c r="E2" s="85" t="s">
        <v>134</v>
      </c>
      <c r="F2" s="344" t="s">
        <v>200</v>
      </c>
      <c r="G2" s="345"/>
      <c r="H2" s="345"/>
      <c r="I2" s="345"/>
      <c r="J2" s="324" t="s">
        <v>145</v>
      </c>
      <c r="K2" s="324"/>
      <c r="L2" s="324"/>
      <c r="M2" s="324"/>
      <c r="N2" s="324"/>
      <c r="O2" s="324"/>
      <c r="P2" s="324"/>
      <c r="Q2" s="324"/>
      <c r="R2" s="324"/>
      <c r="T2" s="331" t="s">
        <v>146</v>
      </c>
      <c r="U2" s="329"/>
      <c r="V2" s="326">
        <v>1</v>
      </c>
      <c r="W2" s="326"/>
      <c r="Y2">
        <v>1</v>
      </c>
      <c r="AA2" t="s">
        <v>213</v>
      </c>
    </row>
    <row r="3" spans="1:27" s="15" customFormat="1" ht="18.75" customHeight="1" x14ac:dyDescent="0.15">
      <c r="J3" s="324"/>
      <c r="K3" s="324"/>
      <c r="L3" s="324"/>
      <c r="M3" s="324"/>
      <c r="N3" s="324"/>
      <c r="O3" s="324"/>
      <c r="P3" s="324"/>
      <c r="Q3" s="324"/>
      <c r="R3" s="324"/>
      <c r="T3" s="329"/>
      <c r="U3" s="329"/>
      <c r="V3" s="326"/>
      <c r="W3" s="326"/>
      <c r="Y3" s="15">
        <v>2</v>
      </c>
      <c r="AA3" s="15" t="s">
        <v>214</v>
      </c>
    </row>
    <row r="4" spans="1:27" ht="18.75" customHeight="1" x14ac:dyDescent="0.15">
      <c r="T4" s="328" t="s">
        <v>126</v>
      </c>
      <c r="U4" s="329"/>
      <c r="V4" s="386">
        <f>VLOOKUP(V2,'第２号様式（第２四半期）'!A9:B68,2,FALSE)</f>
        <v>0</v>
      </c>
      <c r="W4" s="386"/>
      <c r="Y4">
        <v>3</v>
      </c>
    </row>
    <row r="5" spans="1:27" ht="18.75" customHeight="1" x14ac:dyDescent="0.15">
      <c r="A5" s="324" t="s">
        <v>144</v>
      </c>
      <c r="B5" s="324"/>
      <c r="C5" s="324"/>
      <c r="D5" s="324"/>
      <c r="E5" s="324"/>
      <c r="F5" s="324"/>
      <c r="G5" s="324"/>
      <c r="H5" s="324"/>
      <c r="I5" s="324"/>
      <c r="S5" s="81"/>
      <c r="T5" s="329"/>
      <c r="U5" s="329"/>
      <c r="V5" s="386"/>
      <c r="W5" s="386"/>
      <c r="Y5" s="15">
        <v>4</v>
      </c>
    </row>
    <row r="6" spans="1:27" ht="18.75" customHeight="1" x14ac:dyDescent="0.15">
      <c r="A6" s="324"/>
      <c r="B6" s="324"/>
      <c r="C6" s="324"/>
      <c r="D6" s="324"/>
      <c r="E6" s="324"/>
      <c r="F6" s="324"/>
      <c r="G6" s="324"/>
      <c r="H6" s="324"/>
      <c r="I6" s="324"/>
      <c r="J6" s="341" t="s">
        <v>137</v>
      </c>
      <c r="K6" s="341"/>
      <c r="L6" s="342">
        <f>作成フォーム!O4</f>
        <v>0</v>
      </c>
      <c r="M6" s="342"/>
      <c r="N6" s="342"/>
      <c r="O6" s="342"/>
      <c r="S6" s="81"/>
      <c r="T6" s="328" t="s">
        <v>128</v>
      </c>
      <c r="U6" s="329"/>
      <c r="V6" s="323">
        <f>VLOOKUP(V2,'第２号様式（第２四半期）'!A9:H68,6,FALSE)</f>
        <v>0</v>
      </c>
      <c r="W6" s="323"/>
      <c r="Y6">
        <v>5</v>
      </c>
    </row>
    <row r="7" spans="1:27" ht="18.75" customHeight="1" x14ac:dyDescent="0.15">
      <c r="J7" s="51" t="s">
        <v>165</v>
      </c>
      <c r="K7" s="343">
        <f>作成フォーム!O6</f>
        <v>0</v>
      </c>
      <c r="L7" s="343"/>
      <c r="M7" s="343"/>
      <c r="N7" s="343"/>
      <c r="O7" s="87" t="s">
        <v>24</v>
      </c>
      <c r="T7" s="329"/>
      <c r="U7" s="329"/>
      <c r="V7" s="323"/>
      <c r="W7" s="323"/>
      <c r="Y7" s="15">
        <v>6</v>
      </c>
    </row>
    <row r="8" spans="1:27" ht="18.75" customHeight="1" x14ac:dyDescent="0.15">
      <c r="Y8">
        <v>7</v>
      </c>
    </row>
    <row r="9" spans="1:27" ht="18.75" customHeight="1" x14ac:dyDescent="0.15">
      <c r="A9" s="346">
        <f>作成フォーム!O4</f>
        <v>0</v>
      </c>
      <c r="B9" s="346"/>
      <c r="C9" s="346"/>
      <c r="D9" s="346"/>
      <c r="E9" s="116" t="s">
        <v>213</v>
      </c>
      <c r="J9" s="325" t="s">
        <v>132</v>
      </c>
      <c r="K9" s="325"/>
      <c r="L9" s="332">
        <f>V4</f>
        <v>0</v>
      </c>
      <c r="M9" s="333"/>
      <c r="N9" s="333"/>
      <c r="O9" s="333"/>
      <c r="P9" s="333"/>
      <c r="Q9" s="333"/>
      <c r="R9" s="334"/>
      <c r="Y9" s="15">
        <v>8</v>
      </c>
    </row>
    <row r="10" spans="1:27" ht="18.75" customHeight="1" x14ac:dyDescent="0.15">
      <c r="A10" s="51" t="s">
        <v>165</v>
      </c>
      <c r="B10" s="347">
        <f>作成フォーム!O6</f>
        <v>0</v>
      </c>
      <c r="C10" s="347"/>
      <c r="D10" s="347"/>
      <c r="E10" s="86" t="s">
        <v>24</v>
      </c>
      <c r="J10" s="325"/>
      <c r="K10" s="325"/>
      <c r="L10" s="335"/>
      <c r="M10" s="336"/>
      <c r="N10" s="336"/>
      <c r="O10" s="336"/>
      <c r="P10" s="336"/>
      <c r="Q10" s="336"/>
      <c r="R10" s="337"/>
      <c r="Y10">
        <v>9</v>
      </c>
    </row>
    <row r="11" spans="1:27" ht="18.75" customHeight="1" x14ac:dyDescent="0.15">
      <c r="A11" s="88"/>
      <c r="J11" s="325"/>
      <c r="K11" s="325"/>
      <c r="L11" s="338"/>
      <c r="M11" s="339"/>
      <c r="N11" s="339"/>
      <c r="O11" s="339"/>
      <c r="P11" s="339"/>
      <c r="Q11" s="339"/>
      <c r="R11" s="340"/>
      <c r="Y11" s="15">
        <v>10</v>
      </c>
    </row>
    <row r="12" spans="1:27" ht="18.75" customHeight="1" x14ac:dyDescent="0.15">
      <c r="A12" s="364" t="s">
        <v>125</v>
      </c>
      <c r="B12" s="365"/>
      <c r="C12" s="312" t="s">
        <v>149</v>
      </c>
      <c r="D12" s="313"/>
      <c r="E12" s="358" t="s">
        <v>174</v>
      </c>
      <c r="F12" s="359"/>
      <c r="G12" s="359"/>
      <c r="H12" s="359"/>
      <c r="I12" s="360"/>
      <c r="J12" s="325" t="s">
        <v>131</v>
      </c>
      <c r="K12" s="325"/>
      <c r="L12" s="330">
        <f>SUM(P21:R27)</f>
        <v>0</v>
      </c>
      <c r="M12" s="330"/>
      <c r="N12" s="330"/>
      <c r="O12" s="330"/>
      <c r="P12" s="330"/>
      <c r="Q12" s="330"/>
      <c r="R12" s="330"/>
      <c r="S12" s="80"/>
      <c r="T12" s="80"/>
      <c r="U12" s="80"/>
      <c r="V12" s="80"/>
      <c r="Y12">
        <v>11</v>
      </c>
    </row>
    <row r="13" spans="1:27" ht="18.75" customHeight="1" x14ac:dyDescent="0.15">
      <c r="A13" s="366"/>
      <c r="B13" s="367"/>
      <c r="C13" s="310"/>
      <c r="D13" s="311"/>
      <c r="E13" s="349"/>
      <c r="F13" s="350"/>
      <c r="G13" s="350"/>
      <c r="H13" s="350"/>
      <c r="I13" s="351"/>
      <c r="J13" s="325"/>
      <c r="K13" s="325"/>
      <c r="L13" s="330"/>
      <c r="M13" s="330"/>
      <c r="N13" s="330"/>
      <c r="O13" s="330"/>
      <c r="P13" s="330"/>
      <c r="Q13" s="330"/>
      <c r="R13" s="330"/>
      <c r="S13" s="80"/>
      <c r="T13" s="80"/>
      <c r="U13" s="80"/>
      <c r="V13" s="80"/>
      <c r="Y13" s="15">
        <v>12</v>
      </c>
    </row>
    <row r="14" spans="1:27" ht="18.75" customHeight="1" x14ac:dyDescent="0.15">
      <c r="A14" s="366"/>
      <c r="B14" s="367"/>
      <c r="C14" s="294" t="s">
        <v>150</v>
      </c>
      <c r="D14" s="295"/>
      <c r="E14" s="352" t="s">
        <v>174</v>
      </c>
      <c r="F14" s="353"/>
      <c r="G14" s="353"/>
      <c r="H14" s="353"/>
      <c r="I14" s="354"/>
      <c r="J14" s="325"/>
      <c r="K14" s="325"/>
      <c r="L14" s="330"/>
      <c r="M14" s="330"/>
      <c r="N14" s="330"/>
      <c r="O14" s="330"/>
      <c r="P14" s="330"/>
      <c r="Q14" s="330"/>
      <c r="R14" s="330"/>
      <c r="S14" s="80"/>
      <c r="T14" s="80"/>
      <c r="U14" s="80"/>
      <c r="V14" s="80"/>
      <c r="Y14">
        <v>13</v>
      </c>
    </row>
    <row r="15" spans="1:27" ht="18.75" customHeight="1" x14ac:dyDescent="0.15">
      <c r="A15" s="366"/>
      <c r="B15" s="367"/>
      <c r="C15" s="310"/>
      <c r="D15" s="311"/>
      <c r="E15" s="355"/>
      <c r="F15" s="356"/>
      <c r="G15" s="356"/>
      <c r="H15" s="356"/>
      <c r="I15" s="357"/>
      <c r="J15" s="259" t="s">
        <v>133</v>
      </c>
      <c r="K15" s="260"/>
      <c r="L15" s="284" t="s">
        <v>113</v>
      </c>
      <c r="M15" s="284"/>
      <c r="N15" s="331" t="e">
        <f>VLOOKUP(V6,借上宿舎台帳!B6:C25,2,FALSE)</f>
        <v>#N/A</v>
      </c>
      <c r="O15" s="331"/>
      <c r="P15" s="331"/>
      <c r="Q15" s="331"/>
      <c r="R15" s="331"/>
      <c r="S15" s="74"/>
      <c r="T15" s="74"/>
      <c r="U15" s="74"/>
      <c r="V15" s="74"/>
      <c r="Y15" s="15">
        <v>14</v>
      </c>
    </row>
    <row r="16" spans="1:27" ht="18.75" customHeight="1" x14ac:dyDescent="0.15">
      <c r="A16" s="366"/>
      <c r="B16" s="367"/>
      <c r="C16" s="294" t="s">
        <v>151</v>
      </c>
      <c r="D16" s="295"/>
      <c r="E16" s="349" t="s">
        <v>174</v>
      </c>
      <c r="F16" s="350"/>
      <c r="G16" s="350"/>
      <c r="H16" s="350"/>
      <c r="I16" s="351"/>
      <c r="J16" s="261"/>
      <c r="K16" s="262"/>
      <c r="L16" s="284"/>
      <c r="M16" s="284"/>
      <c r="N16" s="331"/>
      <c r="O16" s="331"/>
      <c r="P16" s="331"/>
      <c r="Q16" s="331"/>
      <c r="R16" s="331"/>
      <c r="U16" s="74"/>
      <c r="V16" s="74"/>
      <c r="Y16">
        <v>15</v>
      </c>
    </row>
    <row r="17" spans="1:25" ht="18.75" customHeight="1" x14ac:dyDescent="0.15">
      <c r="A17" s="368"/>
      <c r="B17" s="369"/>
      <c r="C17" s="296"/>
      <c r="D17" s="297"/>
      <c r="E17" s="349"/>
      <c r="F17" s="350"/>
      <c r="G17" s="350"/>
      <c r="H17" s="350"/>
      <c r="I17" s="351"/>
      <c r="J17" s="261"/>
      <c r="K17" s="262"/>
      <c r="L17" s="284"/>
      <c r="M17" s="284"/>
      <c r="N17" s="331"/>
      <c r="O17" s="331"/>
      <c r="P17" s="331"/>
      <c r="Q17" s="331"/>
      <c r="R17" s="331"/>
      <c r="U17" s="74"/>
      <c r="V17" s="74"/>
      <c r="Y17" s="15">
        <v>16</v>
      </c>
    </row>
    <row r="18" spans="1:25" ht="18.75" customHeight="1" x14ac:dyDescent="0.15">
      <c r="A18" s="325" t="s">
        <v>124</v>
      </c>
      <c r="B18" s="325"/>
      <c r="C18" s="330">
        <f>SUM(G27:I32)</f>
        <v>0</v>
      </c>
      <c r="D18" s="330"/>
      <c r="E18" s="330"/>
      <c r="F18" s="330"/>
      <c r="G18" s="330"/>
      <c r="H18" s="330"/>
      <c r="I18" s="330"/>
      <c r="J18" s="261"/>
      <c r="K18" s="262"/>
      <c r="L18" s="283" t="s">
        <v>0</v>
      </c>
      <c r="M18" s="284"/>
      <c r="N18" s="285">
        <f>V6</f>
        <v>0</v>
      </c>
      <c r="O18" s="286"/>
      <c r="P18" s="286"/>
      <c r="Q18" s="286"/>
      <c r="R18" s="287"/>
      <c r="Y18">
        <v>17</v>
      </c>
    </row>
    <row r="19" spans="1:25" ht="18.75" customHeight="1" x14ac:dyDescent="0.15">
      <c r="A19" s="325"/>
      <c r="B19" s="325"/>
      <c r="C19" s="330"/>
      <c r="D19" s="330"/>
      <c r="E19" s="330"/>
      <c r="F19" s="330"/>
      <c r="G19" s="330"/>
      <c r="H19" s="330"/>
      <c r="I19" s="330"/>
      <c r="J19" s="261"/>
      <c r="K19" s="262"/>
      <c r="L19" s="283"/>
      <c r="M19" s="284"/>
      <c r="N19" s="288"/>
      <c r="O19" s="289"/>
      <c r="P19" s="289"/>
      <c r="Q19" s="289"/>
      <c r="R19" s="290"/>
      <c r="Y19" s="15">
        <v>18</v>
      </c>
    </row>
    <row r="20" spans="1:25" ht="18.75" customHeight="1" x14ac:dyDescent="0.15">
      <c r="A20" s="325"/>
      <c r="B20" s="325"/>
      <c r="C20" s="330"/>
      <c r="D20" s="330"/>
      <c r="E20" s="330"/>
      <c r="F20" s="330"/>
      <c r="G20" s="330"/>
      <c r="H20" s="330"/>
      <c r="I20" s="330"/>
      <c r="J20" s="261"/>
      <c r="K20" s="262"/>
      <c r="L20" s="283"/>
      <c r="M20" s="284"/>
      <c r="N20" s="291"/>
      <c r="O20" s="292"/>
      <c r="P20" s="292"/>
      <c r="Q20" s="292"/>
      <c r="R20" s="293"/>
      <c r="Y20">
        <v>19</v>
      </c>
    </row>
    <row r="21" spans="1:25" ht="18.75" customHeight="1" x14ac:dyDescent="0.15">
      <c r="A21" s="259" t="s">
        <v>123</v>
      </c>
      <c r="B21" s="260"/>
      <c r="C21" s="265" t="s">
        <v>113</v>
      </c>
      <c r="D21" s="266"/>
      <c r="E21" s="285" t="e">
        <f>VLOOKUP(V6,借上宿舎台帳!B6:C25,2,FALSE)</f>
        <v>#N/A</v>
      </c>
      <c r="F21" s="286"/>
      <c r="G21" s="286"/>
      <c r="H21" s="286"/>
      <c r="I21" s="287"/>
      <c r="J21" s="261"/>
      <c r="K21" s="262"/>
      <c r="L21" s="265" t="s">
        <v>135</v>
      </c>
      <c r="M21" s="266"/>
      <c r="N21" s="312" t="s">
        <v>149</v>
      </c>
      <c r="O21" s="313"/>
      <c r="P21" s="298">
        <f>VLOOKUP(V2,'第２号様式（第２四半期）'!$AB$6:$AE$24,2,FALSE)</f>
        <v>0</v>
      </c>
      <c r="Q21" s="299"/>
      <c r="R21" s="300"/>
      <c r="Y21" s="15">
        <v>20</v>
      </c>
    </row>
    <row r="22" spans="1:25" ht="18.75" customHeight="1" x14ac:dyDescent="0.15">
      <c r="A22" s="261"/>
      <c r="B22" s="262"/>
      <c r="C22" s="267"/>
      <c r="D22" s="268"/>
      <c r="E22" s="288"/>
      <c r="F22" s="289"/>
      <c r="G22" s="289"/>
      <c r="H22" s="289"/>
      <c r="I22" s="290"/>
      <c r="J22" s="261"/>
      <c r="K22" s="262"/>
      <c r="L22" s="267"/>
      <c r="M22" s="268"/>
      <c r="N22" s="310"/>
      <c r="O22" s="311"/>
      <c r="P22" s="301"/>
      <c r="Q22" s="302"/>
      <c r="R22" s="303"/>
    </row>
    <row r="23" spans="1:25" ht="18.75" customHeight="1" x14ac:dyDescent="0.15">
      <c r="A23" s="261"/>
      <c r="B23" s="262"/>
      <c r="C23" s="269"/>
      <c r="D23" s="270"/>
      <c r="E23" s="291"/>
      <c r="F23" s="292"/>
      <c r="G23" s="292"/>
      <c r="H23" s="292"/>
      <c r="I23" s="293"/>
      <c r="J23" s="261"/>
      <c r="K23" s="262"/>
      <c r="L23" s="267"/>
      <c r="M23" s="268"/>
      <c r="N23" s="294" t="s">
        <v>150</v>
      </c>
      <c r="O23" s="295"/>
      <c r="P23" s="304">
        <f>VLOOKUP(V2,'第２号様式（第２四半期）'!$AB$6:$AE$24,3,FALSE)</f>
        <v>0</v>
      </c>
      <c r="Q23" s="305"/>
      <c r="R23" s="306"/>
    </row>
    <row r="24" spans="1:25" ht="18.75" customHeight="1" x14ac:dyDescent="0.15">
      <c r="A24" s="261"/>
      <c r="B24" s="262"/>
      <c r="C24" s="265" t="s">
        <v>0</v>
      </c>
      <c r="D24" s="266"/>
      <c r="E24" s="285">
        <f>V6</f>
        <v>0</v>
      </c>
      <c r="F24" s="286"/>
      <c r="G24" s="286"/>
      <c r="H24" s="286"/>
      <c r="I24" s="287"/>
      <c r="J24" s="261"/>
      <c r="K24" s="262"/>
      <c r="L24" s="267"/>
      <c r="M24" s="268"/>
      <c r="N24" s="310"/>
      <c r="O24" s="311"/>
      <c r="P24" s="301"/>
      <c r="Q24" s="302"/>
      <c r="R24" s="303"/>
    </row>
    <row r="25" spans="1:25" ht="18.75" customHeight="1" x14ac:dyDescent="0.15">
      <c r="A25" s="261"/>
      <c r="B25" s="262"/>
      <c r="C25" s="267"/>
      <c r="D25" s="268"/>
      <c r="E25" s="288"/>
      <c r="F25" s="289"/>
      <c r="G25" s="289"/>
      <c r="H25" s="289"/>
      <c r="I25" s="290"/>
      <c r="J25" s="261"/>
      <c r="K25" s="262"/>
      <c r="L25" s="267"/>
      <c r="M25" s="268"/>
      <c r="N25" s="294" t="s">
        <v>151</v>
      </c>
      <c r="O25" s="295"/>
      <c r="P25" s="304">
        <f>VLOOKUP(V2,'第２号様式（第２四半期）'!$AB$6:$AE$24,4,FALSE)</f>
        <v>0</v>
      </c>
      <c r="Q25" s="305"/>
      <c r="R25" s="306"/>
      <c r="S25" s="75"/>
      <c r="T25" s="75"/>
      <c r="U25" s="75"/>
      <c r="V25" s="75"/>
    </row>
    <row r="26" spans="1:25" ht="18.75" customHeight="1" x14ac:dyDescent="0.15">
      <c r="A26" s="261"/>
      <c r="B26" s="262"/>
      <c r="C26" s="269"/>
      <c r="D26" s="270"/>
      <c r="E26" s="291"/>
      <c r="F26" s="292"/>
      <c r="G26" s="292"/>
      <c r="H26" s="292"/>
      <c r="I26" s="293"/>
      <c r="J26" s="263"/>
      <c r="K26" s="264"/>
      <c r="L26" s="269"/>
      <c r="M26" s="270"/>
      <c r="N26" s="296"/>
      <c r="O26" s="297"/>
      <c r="P26" s="307"/>
      <c r="Q26" s="308"/>
      <c r="R26" s="309"/>
      <c r="S26" s="76"/>
      <c r="T26" s="76"/>
      <c r="U26" s="76"/>
      <c r="V26" s="76"/>
    </row>
    <row r="27" spans="1:25" ht="18.75" customHeight="1" x14ac:dyDescent="0.15">
      <c r="A27" s="261"/>
      <c r="B27" s="262"/>
      <c r="C27" s="265" t="s">
        <v>122</v>
      </c>
      <c r="D27" s="266"/>
      <c r="E27" s="312" t="s">
        <v>149</v>
      </c>
      <c r="F27" s="313"/>
      <c r="G27" s="298">
        <f>VLOOKUP(V2,'第２号様式（第２四半期）'!$A$9:$P$68,14,FALSE)</f>
        <v>0</v>
      </c>
      <c r="H27" s="299"/>
      <c r="I27" s="300"/>
      <c r="J27" s="277" t="s">
        <v>198</v>
      </c>
      <c r="K27" s="278"/>
      <c r="L27" s="271" t="s">
        <v>197</v>
      </c>
      <c r="M27" s="271"/>
      <c r="N27" s="271"/>
      <c r="O27" s="271"/>
      <c r="P27" s="271"/>
      <c r="Q27" s="271"/>
      <c r="R27" s="272"/>
    </row>
    <row r="28" spans="1:25" ht="18.75" customHeight="1" x14ac:dyDescent="0.15">
      <c r="A28" s="261"/>
      <c r="B28" s="262"/>
      <c r="C28" s="267"/>
      <c r="D28" s="268"/>
      <c r="E28" s="310"/>
      <c r="F28" s="311"/>
      <c r="G28" s="301"/>
      <c r="H28" s="302"/>
      <c r="I28" s="303"/>
      <c r="J28" s="279"/>
      <c r="K28" s="280"/>
      <c r="L28" s="273"/>
      <c r="M28" s="273"/>
      <c r="N28" s="273"/>
      <c r="O28" s="273"/>
      <c r="P28" s="273"/>
      <c r="Q28" s="273"/>
      <c r="R28" s="274"/>
    </row>
    <row r="29" spans="1:25" ht="18.75" customHeight="1" x14ac:dyDescent="0.15">
      <c r="A29" s="261"/>
      <c r="B29" s="262"/>
      <c r="C29" s="267"/>
      <c r="D29" s="268"/>
      <c r="E29" s="294" t="s">
        <v>150</v>
      </c>
      <c r="F29" s="295"/>
      <c r="G29" s="304">
        <f>VLOOKUP(V2,'第２号様式（第２四半期）'!$A$9:$P$68,15,FALSE)</f>
        <v>0</v>
      </c>
      <c r="H29" s="305"/>
      <c r="I29" s="306"/>
      <c r="J29" s="281"/>
      <c r="K29" s="282"/>
      <c r="L29" s="275"/>
      <c r="M29" s="275"/>
      <c r="N29" s="275"/>
      <c r="O29" s="275"/>
      <c r="P29" s="275"/>
      <c r="Q29" s="275"/>
      <c r="R29" s="276"/>
    </row>
    <row r="30" spans="1:25" ht="18.75" customHeight="1" x14ac:dyDescent="0.15">
      <c r="A30" s="261"/>
      <c r="B30" s="262"/>
      <c r="C30" s="267"/>
      <c r="D30" s="268"/>
      <c r="E30" s="310"/>
      <c r="F30" s="311"/>
      <c r="G30" s="301"/>
      <c r="H30" s="302"/>
      <c r="I30" s="303"/>
      <c r="J30" s="279" t="s">
        <v>210</v>
      </c>
      <c r="K30" s="280"/>
      <c r="L30" s="314"/>
      <c r="M30" s="315"/>
      <c r="N30" s="315"/>
      <c r="O30" s="315"/>
      <c r="P30" s="315"/>
      <c r="Q30" s="315"/>
      <c r="R30" s="316"/>
    </row>
    <row r="31" spans="1:25" ht="18.75" customHeight="1" x14ac:dyDescent="0.15">
      <c r="A31" s="261"/>
      <c r="B31" s="262"/>
      <c r="C31" s="267"/>
      <c r="D31" s="268"/>
      <c r="E31" s="294" t="s">
        <v>151</v>
      </c>
      <c r="F31" s="295"/>
      <c r="G31" s="304">
        <f>VLOOKUP(V2,'第２号様式（第２四半期）'!$A$9:$P$68,16,FALSE)</f>
        <v>0</v>
      </c>
      <c r="H31" s="305"/>
      <c r="I31" s="306"/>
      <c r="J31" s="279"/>
      <c r="K31" s="280"/>
      <c r="L31" s="317"/>
      <c r="M31" s="318"/>
      <c r="N31" s="318"/>
      <c r="O31" s="318"/>
      <c r="P31" s="318"/>
      <c r="Q31" s="318"/>
      <c r="R31" s="319"/>
    </row>
    <row r="32" spans="1:25" ht="18.75" customHeight="1" x14ac:dyDescent="0.15">
      <c r="A32" s="261"/>
      <c r="B32" s="262"/>
      <c r="C32" s="269"/>
      <c r="D32" s="270"/>
      <c r="E32" s="296"/>
      <c r="F32" s="297"/>
      <c r="G32" s="307"/>
      <c r="H32" s="308"/>
      <c r="I32" s="309"/>
      <c r="J32" s="281"/>
      <c r="K32" s="282"/>
      <c r="L32" s="320"/>
      <c r="M32" s="321"/>
      <c r="N32" s="321"/>
      <c r="O32" s="321"/>
      <c r="P32" s="321"/>
      <c r="Q32" s="321"/>
      <c r="R32" s="322"/>
      <c r="S32" s="76"/>
      <c r="T32" s="76"/>
      <c r="U32" s="76"/>
      <c r="V32" s="76"/>
    </row>
    <row r="33" spans="1:22" ht="18.75" customHeight="1" x14ac:dyDescent="0.15">
      <c r="A33" s="261"/>
      <c r="B33" s="262"/>
      <c r="C33" s="265" t="s">
        <v>118</v>
      </c>
      <c r="D33" s="266"/>
      <c r="E33" s="370" t="s">
        <v>127</v>
      </c>
      <c r="F33" s="371"/>
      <c r="G33" s="371"/>
      <c r="H33" s="371"/>
      <c r="I33" s="372"/>
      <c r="S33" s="76"/>
      <c r="T33" s="76"/>
      <c r="U33" s="76"/>
      <c r="V33" s="76"/>
    </row>
    <row r="34" spans="1:22" ht="18.75" customHeight="1" x14ac:dyDescent="0.15">
      <c r="A34" s="261"/>
      <c r="B34" s="262"/>
      <c r="C34" s="267"/>
      <c r="D34" s="268"/>
      <c r="E34" s="373"/>
      <c r="F34" s="374"/>
      <c r="G34" s="374"/>
      <c r="H34" s="374"/>
      <c r="I34" s="375"/>
      <c r="J34" s="258" t="s">
        <v>139</v>
      </c>
      <c r="K34" s="258"/>
      <c r="L34" s="258"/>
      <c r="M34" s="258"/>
      <c r="N34" s="258"/>
      <c r="O34" s="258"/>
      <c r="P34" s="258"/>
      <c r="Q34" s="258"/>
      <c r="R34" s="258"/>
      <c r="S34" s="76"/>
      <c r="T34" s="76"/>
      <c r="U34" s="76"/>
      <c r="V34" s="76"/>
    </row>
    <row r="35" spans="1:22" ht="18.75" customHeight="1" x14ac:dyDescent="0.15">
      <c r="A35" s="263"/>
      <c r="B35" s="264"/>
      <c r="C35" s="269"/>
      <c r="D35" s="270"/>
      <c r="E35" s="376"/>
      <c r="F35" s="377"/>
      <c r="G35" s="377"/>
      <c r="H35" s="377"/>
      <c r="I35" s="378"/>
      <c r="J35" s="258" t="s">
        <v>138</v>
      </c>
      <c r="K35" s="258"/>
      <c r="L35" s="258"/>
      <c r="M35" s="258"/>
      <c r="N35" s="258"/>
      <c r="O35" s="258"/>
      <c r="P35" s="258"/>
      <c r="Q35" s="258"/>
      <c r="R35" s="258"/>
      <c r="S35" s="76"/>
      <c r="T35" s="76"/>
      <c r="U35" s="76"/>
      <c r="V35" s="76"/>
    </row>
    <row r="36" spans="1:22" ht="18.75" customHeight="1" x14ac:dyDescent="0.15">
      <c r="F36" s="89"/>
      <c r="G36" s="89"/>
      <c r="H36" s="89"/>
      <c r="I36" s="89"/>
      <c r="J36" s="258" t="s">
        <v>140</v>
      </c>
      <c r="K36" s="258"/>
      <c r="L36" s="258"/>
      <c r="M36" s="258"/>
      <c r="N36" s="258"/>
      <c r="O36" s="258"/>
      <c r="P36" s="258"/>
      <c r="Q36" s="258"/>
      <c r="R36" s="258"/>
      <c r="S36" s="76"/>
      <c r="T36" s="76"/>
      <c r="U36" s="76"/>
      <c r="V36" s="76"/>
    </row>
    <row r="37" spans="1:22" ht="18.75" customHeight="1" x14ac:dyDescent="0.15">
      <c r="A37" s="348" t="s">
        <v>117</v>
      </c>
      <c r="B37" s="348"/>
      <c r="C37" s="348"/>
      <c r="D37" s="348"/>
      <c r="E37" s="348"/>
      <c r="J37" s="257" t="s">
        <v>141</v>
      </c>
      <c r="K37" s="257"/>
      <c r="L37" s="257"/>
      <c r="M37" s="257"/>
      <c r="N37" s="257"/>
      <c r="O37" s="257"/>
      <c r="P37" s="257"/>
      <c r="Q37" s="257"/>
      <c r="R37" s="257"/>
      <c r="S37" s="76"/>
      <c r="T37" s="76"/>
      <c r="U37" s="76"/>
      <c r="V37" s="76"/>
    </row>
    <row r="38" spans="1:22" ht="18.75" customHeight="1" x14ac:dyDescent="0.15">
      <c r="J38" s="257" t="s">
        <v>176</v>
      </c>
      <c r="K38" s="257"/>
      <c r="L38" s="257"/>
      <c r="M38" s="257"/>
      <c r="N38" s="257"/>
      <c r="O38" s="257"/>
      <c r="P38" s="257"/>
      <c r="Q38" s="257"/>
      <c r="R38" s="257"/>
      <c r="S38" s="76"/>
      <c r="T38" s="76"/>
      <c r="U38" s="76"/>
      <c r="V38" s="76"/>
    </row>
    <row r="39" spans="1:22" ht="18.75" customHeight="1" x14ac:dyDescent="0.15">
      <c r="A39" s="89"/>
      <c r="B39" s="89"/>
      <c r="K39" s="91"/>
      <c r="L39" s="91"/>
      <c r="M39" s="91"/>
      <c r="N39" s="91"/>
      <c r="O39" s="91"/>
      <c r="P39" s="91"/>
      <c r="Q39" s="91"/>
      <c r="R39" s="91"/>
      <c r="S39" s="76"/>
      <c r="T39" s="76"/>
      <c r="U39" s="76"/>
      <c r="V39" s="76"/>
    </row>
    <row r="40" spans="1:22" ht="18.75" customHeight="1" x14ac:dyDescent="0.15">
      <c r="A40" s="89"/>
      <c r="B40" s="89"/>
      <c r="C40" s="89"/>
      <c r="D40" s="89"/>
      <c r="E40" s="89"/>
      <c r="F40" s="89"/>
      <c r="G40" s="89"/>
      <c r="H40" s="89"/>
      <c r="I40" s="89"/>
    </row>
    <row r="41" spans="1:22" ht="18.75" customHeight="1" x14ac:dyDescent="0.15">
      <c r="A41" s="89"/>
      <c r="B41" s="89"/>
      <c r="C41" s="89"/>
      <c r="D41" s="89"/>
      <c r="E41" s="89"/>
      <c r="F41" s="89"/>
      <c r="G41" s="89"/>
      <c r="H41" s="89"/>
      <c r="I41" s="89"/>
      <c r="J41" s="92"/>
      <c r="K41" s="90" t="s">
        <v>143</v>
      </c>
      <c r="L41" s="90"/>
      <c r="M41" s="90"/>
      <c r="N41" s="90"/>
      <c r="O41" s="90"/>
      <c r="P41" s="115"/>
      <c r="Q41" s="115"/>
      <c r="R41" s="115"/>
    </row>
    <row r="42" spans="1:22" ht="18.75" customHeight="1" x14ac:dyDescent="0.15">
      <c r="A42" s="89"/>
      <c r="J42" s="89"/>
      <c r="K42" s="89"/>
      <c r="L42" s="89"/>
      <c r="M42" s="89"/>
      <c r="N42" s="89"/>
      <c r="O42" s="89"/>
      <c r="P42" s="89"/>
      <c r="Q42" s="89"/>
      <c r="R42" s="89"/>
    </row>
    <row r="43" spans="1:22" ht="18.75" x14ac:dyDescent="0.15">
      <c r="A43" s="89"/>
      <c r="J43" s="89"/>
      <c r="K43" s="89"/>
      <c r="L43" s="89"/>
      <c r="M43" s="89"/>
      <c r="N43" s="89"/>
      <c r="O43" s="89"/>
      <c r="P43" s="89"/>
      <c r="Q43" s="89"/>
      <c r="R43" s="89"/>
    </row>
    <row r="44" spans="1:22" ht="18.75" x14ac:dyDescent="0.15">
      <c r="A44" s="89"/>
      <c r="B44" s="90" t="s">
        <v>116</v>
      </c>
      <c r="C44" s="90"/>
      <c r="D44" s="90"/>
      <c r="E44" s="90"/>
      <c r="F44" s="90"/>
      <c r="G44" s="90"/>
      <c r="H44" s="90"/>
      <c r="I44" s="94"/>
      <c r="J44" s="89"/>
      <c r="K44" s="90" t="s">
        <v>136</v>
      </c>
      <c r="L44" s="90"/>
      <c r="M44" s="90"/>
      <c r="N44" s="90"/>
      <c r="O44" s="90"/>
      <c r="P44" s="90"/>
      <c r="Q44" s="90"/>
      <c r="R44" s="94" t="s">
        <v>115</v>
      </c>
    </row>
    <row r="45" spans="1:22" ht="18.75" x14ac:dyDescent="0.15">
      <c r="A45" s="76"/>
      <c r="B45" s="76"/>
      <c r="C45" s="76"/>
      <c r="D45" s="76"/>
      <c r="E45" s="76"/>
      <c r="F45" s="76"/>
      <c r="G45" s="76"/>
      <c r="H45" s="76"/>
      <c r="I45" s="76"/>
      <c r="J45" s="76"/>
      <c r="K45" s="76"/>
      <c r="L45" s="76"/>
      <c r="M45" s="76"/>
      <c r="N45" s="76"/>
      <c r="O45" s="76"/>
      <c r="P45" s="76"/>
      <c r="Q45" s="76"/>
      <c r="R45" s="76"/>
    </row>
  </sheetData>
  <sheetProtection password="CAAA" sheet="1" objects="1" scenarios="1"/>
  <mergeCells count="63">
    <mergeCell ref="A37:E37"/>
    <mergeCell ref="J37:R37"/>
    <mergeCell ref="P21:R22"/>
    <mergeCell ref="L30:R32"/>
    <mergeCell ref="E33:I35"/>
    <mergeCell ref="P23:R24"/>
    <mergeCell ref="N25:O26"/>
    <mergeCell ref="N23:O24"/>
    <mergeCell ref="N21:O22"/>
    <mergeCell ref="P25:R26"/>
    <mergeCell ref="L18:M20"/>
    <mergeCell ref="N18:R20"/>
    <mergeCell ref="J38:R38"/>
    <mergeCell ref="A21:B35"/>
    <mergeCell ref="C24:D26"/>
    <mergeCell ref="C27:D32"/>
    <mergeCell ref="C33:D35"/>
    <mergeCell ref="E24:I26"/>
    <mergeCell ref="C21:D23"/>
    <mergeCell ref="E21:I23"/>
    <mergeCell ref="J34:R34"/>
    <mergeCell ref="J35:R35"/>
    <mergeCell ref="J36:R36"/>
    <mergeCell ref="E27:F28"/>
    <mergeCell ref="E29:F30"/>
    <mergeCell ref="E31:F32"/>
    <mergeCell ref="L12:R14"/>
    <mergeCell ref="L15:M17"/>
    <mergeCell ref="N15:R17"/>
    <mergeCell ref="A12:B17"/>
    <mergeCell ref="C12:D13"/>
    <mergeCell ref="E12:I13"/>
    <mergeCell ref="C14:D15"/>
    <mergeCell ref="E14:I15"/>
    <mergeCell ref="C16:D17"/>
    <mergeCell ref="E16:I17"/>
    <mergeCell ref="T2:U3"/>
    <mergeCell ref="V2:W3"/>
    <mergeCell ref="T4:U5"/>
    <mergeCell ref="V4:W5"/>
    <mergeCell ref="A5:I6"/>
    <mergeCell ref="J2:R3"/>
    <mergeCell ref="T6:U7"/>
    <mergeCell ref="V6:W7"/>
    <mergeCell ref="J6:K6"/>
    <mergeCell ref="L6:O6"/>
    <mergeCell ref="F2:I2"/>
    <mergeCell ref="B10:D10"/>
    <mergeCell ref="K7:N7"/>
    <mergeCell ref="A9:D9"/>
    <mergeCell ref="J30:K32"/>
    <mergeCell ref="J15:K26"/>
    <mergeCell ref="L21:M26"/>
    <mergeCell ref="J27:K29"/>
    <mergeCell ref="L27:R29"/>
    <mergeCell ref="G27:I28"/>
    <mergeCell ref="G29:I30"/>
    <mergeCell ref="G31:I32"/>
    <mergeCell ref="J9:K11"/>
    <mergeCell ref="L9:R11"/>
    <mergeCell ref="A18:B20"/>
    <mergeCell ref="C18:I20"/>
    <mergeCell ref="J12:K14"/>
  </mergeCells>
  <phoneticPr fontId="2"/>
  <dataValidations count="2">
    <dataValidation type="list" allowBlank="1" showInputMessage="1" showErrorMessage="1" sqref="V2:W3" xr:uid="{00000000-0002-0000-0B00-000000000000}">
      <formula1>$Y$2:$Y$21</formula1>
    </dataValidation>
    <dataValidation type="list" allowBlank="1" showInputMessage="1" showErrorMessage="1" sqref="E9" xr:uid="{00000000-0002-0000-0B00-000001000000}">
      <formula1>$AA$2:$AA$3</formula1>
    </dataValidation>
  </dataValidations>
  <pageMargins left="0.7" right="0.7" top="0.75" bottom="0.75" header="0.3" footer="0.3"/>
  <pageSetup paperSize="9"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Q32"/>
  <sheetViews>
    <sheetView view="pageBreakPreview" zoomScale="90" zoomScaleNormal="100" zoomScaleSheetLayoutView="90" workbookViewId="0">
      <selection activeCell="O5" sqref="O5"/>
    </sheetView>
  </sheetViews>
  <sheetFormatPr defaultRowHeight="13.5" x14ac:dyDescent="0.15"/>
  <cols>
    <col min="1" max="1" width="4.625" customWidth="1"/>
    <col min="2" max="8" width="9.875" customWidth="1"/>
    <col min="9" max="9" width="10.25" customWidth="1"/>
    <col min="10" max="11" width="11.875" customWidth="1"/>
    <col min="12" max="14" width="9.875" customWidth="1"/>
  </cols>
  <sheetData>
    <row r="1" spans="1:17" ht="18.75" customHeight="1" x14ac:dyDescent="0.15">
      <c r="K1" s="85" t="s">
        <v>134</v>
      </c>
      <c r="L1" s="344" t="s">
        <v>200</v>
      </c>
      <c r="M1" s="345"/>
      <c r="N1" s="345"/>
      <c r="O1" s="345"/>
    </row>
    <row r="2" spans="1:17" ht="18.75" customHeight="1" x14ac:dyDescent="0.15"/>
    <row r="3" spans="1:17" ht="18.75" customHeight="1" x14ac:dyDescent="0.15">
      <c r="A3" s="382" t="s">
        <v>187</v>
      </c>
      <c r="B3" s="382"/>
      <c r="C3" s="382"/>
      <c r="D3" s="382"/>
      <c r="E3" s="382"/>
      <c r="F3" s="382"/>
      <c r="G3" s="382"/>
      <c r="H3" s="382"/>
      <c r="I3" s="382"/>
      <c r="J3" s="382"/>
      <c r="K3" s="346">
        <f>作成フォーム!O4</f>
        <v>0</v>
      </c>
      <c r="L3" s="346"/>
      <c r="M3" s="346"/>
      <c r="N3" s="346"/>
      <c r="O3" s="116" t="s">
        <v>213</v>
      </c>
    </row>
    <row r="4" spans="1:17" ht="18.75" customHeight="1" x14ac:dyDescent="0.15">
      <c r="A4" s="382"/>
      <c r="B4" s="382"/>
      <c r="C4" s="382"/>
      <c r="D4" s="382"/>
      <c r="E4" s="382"/>
      <c r="F4" s="382"/>
      <c r="G4" s="382"/>
      <c r="H4" s="382"/>
      <c r="I4" s="382"/>
      <c r="J4" s="382"/>
      <c r="K4" s="51" t="s">
        <v>165</v>
      </c>
      <c r="L4" s="347">
        <f>作成フォーム!O6</f>
        <v>0</v>
      </c>
      <c r="M4" s="347"/>
      <c r="N4" s="347"/>
      <c r="O4" s="86" t="s">
        <v>24</v>
      </c>
    </row>
    <row r="5" spans="1:17" ht="18.75" customHeight="1" x14ac:dyDescent="0.15"/>
    <row r="6" spans="1:17" ht="18.75" customHeight="1" x14ac:dyDescent="0.15">
      <c r="A6" s="384" t="s">
        <v>182</v>
      </c>
      <c r="B6" s="384" t="s">
        <v>177</v>
      </c>
      <c r="C6" s="384"/>
      <c r="D6" s="384"/>
      <c r="E6" s="384"/>
      <c r="F6" s="384"/>
      <c r="G6" s="384"/>
      <c r="H6" s="384" t="s">
        <v>178</v>
      </c>
      <c r="I6" s="384" t="s">
        <v>179</v>
      </c>
      <c r="J6" s="384"/>
      <c r="K6" s="384"/>
      <c r="L6" s="384"/>
      <c r="M6" s="384"/>
      <c r="N6" s="384"/>
      <c r="O6" s="384"/>
    </row>
    <row r="7" spans="1:17" ht="18.75" customHeight="1" x14ac:dyDescent="0.15">
      <c r="A7" s="384"/>
      <c r="B7" s="384"/>
      <c r="C7" s="384"/>
      <c r="D7" s="384"/>
      <c r="E7" s="384"/>
      <c r="F7" s="384"/>
      <c r="G7" s="384"/>
      <c r="H7" s="384"/>
      <c r="I7" s="383" t="s">
        <v>113</v>
      </c>
      <c r="J7" s="383" t="s">
        <v>0</v>
      </c>
      <c r="K7" s="383"/>
      <c r="L7" s="383" t="s">
        <v>180</v>
      </c>
      <c r="M7" s="383"/>
      <c r="N7" s="383"/>
      <c r="O7" s="385" t="s">
        <v>181</v>
      </c>
    </row>
    <row r="8" spans="1:17" ht="18.75" customHeight="1" x14ac:dyDescent="0.15">
      <c r="A8" s="384"/>
      <c r="B8" s="383" t="s">
        <v>149</v>
      </c>
      <c r="C8" s="383"/>
      <c r="D8" s="383" t="s">
        <v>150</v>
      </c>
      <c r="E8" s="383"/>
      <c r="F8" s="383" t="s">
        <v>151</v>
      </c>
      <c r="G8" s="383"/>
      <c r="H8" s="384"/>
      <c r="I8" s="383"/>
      <c r="J8" s="383"/>
      <c r="K8" s="383"/>
      <c r="L8" s="110" t="s">
        <v>149</v>
      </c>
      <c r="M8" s="110" t="s">
        <v>150</v>
      </c>
      <c r="N8" s="110" t="s">
        <v>151</v>
      </c>
      <c r="O8" s="385"/>
    </row>
    <row r="9" spans="1:17" ht="18.75" customHeight="1" x14ac:dyDescent="0.15">
      <c r="A9" s="111">
        <v>1</v>
      </c>
      <c r="B9" s="380" t="s">
        <v>199</v>
      </c>
      <c r="C9" s="380"/>
      <c r="D9" s="380" t="s">
        <v>199</v>
      </c>
      <c r="E9" s="380"/>
      <c r="F9" s="380" t="s">
        <v>199</v>
      </c>
      <c r="G9" s="380"/>
      <c r="H9" s="112">
        <f t="shared" ref="H9:H28" si="0">SUM(L9:N9)</f>
        <v>0</v>
      </c>
      <c r="I9" s="113" t="e">
        <f>VLOOKUP(J9,借上宿舎台帳!$B$6:$C$25,2,FALSE)</f>
        <v>#N/A</v>
      </c>
      <c r="J9" s="379">
        <f>'第２号様式（第２四半期）'!F9</f>
        <v>0</v>
      </c>
      <c r="K9" s="379"/>
      <c r="L9" s="112">
        <f>VLOOKUP(A9,'第２号様式（第２四半期）'!$A$9:$P$68,14,FALSE)</f>
        <v>0</v>
      </c>
      <c r="M9" s="112">
        <f>VLOOKUP(A9,'第２号様式（第２四半期）'!$A$9:$P$68,15,FALSE)</f>
        <v>0</v>
      </c>
      <c r="N9" s="112">
        <f>VLOOKUP(A9,'第２号様式（第２四半期）'!$A$9:$P$68,16,FALSE)</f>
        <v>0</v>
      </c>
      <c r="O9" s="381" t="s">
        <v>183</v>
      </c>
    </row>
    <row r="10" spans="1:17" ht="18.75" customHeight="1" x14ac:dyDescent="0.15">
      <c r="A10" s="111">
        <v>2</v>
      </c>
      <c r="B10" s="380" t="s">
        <v>199</v>
      </c>
      <c r="C10" s="380"/>
      <c r="D10" s="380" t="s">
        <v>199</v>
      </c>
      <c r="E10" s="380"/>
      <c r="F10" s="380" t="s">
        <v>199</v>
      </c>
      <c r="G10" s="380"/>
      <c r="H10" s="112">
        <f t="shared" si="0"/>
        <v>0</v>
      </c>
      <c r="I10" s="113" t="e">
        <f>VLOOKUP(J10,借上宿舎台帳!$B$6:$C$25,2,FALSE)</f>
        <v>#N/A</v>
      </c>
      <c r="J10" s="379">
        <f>'第２号様式（第２四半期）'!F12</f>
        <v>0</v>
      </c>
      <c r="K10" s="379"/>
      <c r="L10" s="112">
        <f>VLOOKUP(A10,'第２号様式（第２四半期）'!$A$9:$P$68,14,FALSE)</f>
        <v>0</v>
      </c>
      <c r="M10" s="112">
        <f>VLOOKUP(A10,'第２号様式（第２四半期）'!$A$9:$P$68,15,FALSE)</f>
        <v>0</v>
      </c>
      <c r="N10" s="112">
        <f>VLOOKUP(A10,'第２号様式（第２四半期）'!$A$9:$P$68,16,FALSE)</f>
        <v>0</v>
      </c>
      <c r="O10" s="381"/>
    </row>
    <row r="11" spans="1:17" ht="18.75" customHeight="1" x14ac:dyDescent="0.15">
      <c r="A11" s="111">
        <v>3</v>
      </c>
      <c r="B11" s="380" t="s">
        <v>199</v>
      </c>
      <c r="C11" s="380"/>
      <c r="D11" s="380" t="s">
        <v>199</v>
      </c>
      <c r="E11" s="380"/>
      <c r="F11" s="380" t="s">
        <v>199</v>
      </c>
      <c r="G11" s="380"/>
      <c r="H11" s="112">
        <f t="shared" si="0"/>
        <v>0</v>
      </c>
      <c r="I11" s="113" t="e">
        <f>VLOOKUP(J11,借上宿舎台帳!$B$6:$C$25,2,FALSE)</f>
        <v>#N/A</v>
      </c>
      <c r="J11" s="379">
        <f>'第２号様式（第２四半期）'!F15</f>
        <v>0</v>
      </c>
      <c r="K11" s="379"/>
      <c r="L11" s="112">
        <f>VLOOKUP(A11,'第２号様式（第２四半期）'!$A$9:$P$68,14,FALSE)</f>
        <v>0</v>
      </c>
      <c r="M11" s="112">
        <f>VLOOKUP(A11,'第２号様式（第２四半期）'!$A$9:$P$68,15,FALSE)</f>
        <v>0</v>
      </c>
      <c r="N11" s="112">
        <f>VLOOKUP(A11,'第２号様式（第２四半期）'!$A$9:$P$68,16,FALSE)</f>
        <v>0</v>
      </c>
      <c r="O11" s="381"/>
    </row>
    <row r="12" spans="1:17" ht="18.75" customHeight="1" x14ac:dyDescent="0.15">
      <c r="A12" s="111">
        <v>4</v>
      </c>
      <c r="B12" s="380" t="s">
        <v>199</v>
      </c>
      <c r="C12" s="380"/>
      <c r="D12" s="380" t="s">
        <v>199</v>
      </c>
      <c r="E12" s="380"/>
      <c r="F12" s="380" t="s">
        <v>199</v>
      </c>
      <c r="G12" s="380"/>
      <c r="H12" s="112">
        <f t="shared" si="0"/>
        <v>0</v>
      </c>
      <c r="I12" s="113" t="e">
        <f>VLOOKUP(J12,借上宿舎台帳!$B$6:$C$25,2,FALSE)</f>
        <v>#N/A</v>
      </c>
      <c r="J12" s="379">
        <f>'第２号様式（第２四半期）'!F18</f>
        <v>0</v>
      </c>
      <c r="K12" s="379"/>
      <c r="L12" s="112">
        <f>VLOOKUP(A12,'第２号様式（第２四半期）'!$A$9:$P$68,14,FALSE)</f>
        <v>0</v>
      </c>
      <c r="M12" s="112">
        <f>VLOOKUP(A12,'第２号様式（第２四半期）'!$A$9:$P$68,15,FALSE)</f>
        <v>0</v>
      </c>
      <c r="N12" s="112">
        <f>VLOOKUP(A12,'第２号様式（第２四半期）'!$A$9:$P$68,16,FALSE)</f>
        <v>0</v>
      </c>
      <c r="O12" s="381"/>
    </row>
    <row r="13" spans="1:17" ht="18.75" customHeight="1" x14ac:dyDescent="0.15">
      <c r="A13" s="111">
        <v>5</v>
      </c>
      <c r="B13" s="380" t="s">
        <v>199</v>
      </c>
      <c r="C13" s="380"/>
      <c r="D13" s="380" t="s">
        <v>199</v>
      </c>
      <c r="E13" s="380"/>
      <c r="F13" s="380" t="s">
        <v>199</v>
      </c>
      <c r="G13" s="380"/>
      <c r="H13" s="112">
        <f t="shared" si="0"/>
        <v>0</v>
      </c>
      <c r="I13" s="113" t="e">
        <f>VLOOKUP(J13,借上宿舎台帳!$B$6:$C$25,2,FALSE)</f>
        <v>#N/A</v>
      </c>
      <c r="J13" s="379">
        <f>'第２号様式（第２四半期）'!F21</f>
        <v>0</v>
      </c>
      <c r="K13" s="379"/>
      <c r="L13" s="112">
        <f>VLOOKUP(A13,'第２号様式（第２四半期）'!$A$9:$P$68,14,FALSE)</f>
        <v>0</v>
      </c>
      <c r="M13" s="112">
        <f>VLOOKUP(A13,'第２号様式（第２四半期）'!$A$9:$P$68,15,FALSE)</f>
        <v>0</v>
      </c>
      <c r="N13" s="112">
        <f>VLOOKUP(A13,'第２号様式（第２四半期）'!$A$9:$P$68,16,FALSE)</f>
        <v>0</v>
      </c>
      <c r="O13" s="381"/>
      <c r="Q13" t="s">
        <v>213</v>
      </c>
    </row>
    <row r="14" spans="1:17" ht="18.75" customHeight="1" x14ac:dyDescent="0.15">
      <c r="A14" s="111">
        <v>6</v>
      </c>
      <c r="B14" s="380" t="s">
        <v>199</v>
      </c>
      <c r="C14" s="380"/>
      <c r="D14" s="380" t="s">
        <v>199</v>
      </c>
      <c r="E14" s="380"/>
      <c r="F14" s="380" t="s">
        <v>199</v>
      </c>
      <c r="G14" s="380"/>
      <c r="H14" s="112">
        <f t="shared" si="0"/>
        <v>0</v>
      </c>
      <c r="I14" s="113" t="e">
        <f>VLOOKUP(J14,借上宿舎台帳!$B$6:$C$25,2,FALSE)</f>
        <v>#N/A</v>
      </c>
      <c r="J14" s="379">
        <f>'第２号様式（第２四半期）'!F24</f>
        <v>0</v>
      </c>
      <c r="K14" s="379"/>
      <c r="L14" s="112">
        <f>VLOOKUP(A14,'第２号様式（第２四半期）'!$A$9:$P$68,14,FALSE)</f>
        <v>0</v>
      </c>
      <c r="M14" s="112">
        <f>VLOOKUP(A14,'第２号様式（第２四半期）'!$A$9:$P$68,15,FALSE)</f>
        <v>0</v>
      </c>
      <c r="N14" s="112">
        <f>VLOOKUP(A14,'第２号様式（第２四半期）'!$A$9:$P$68,16,FALSE)</f>
        <v>0</v>
      </c>
      <c r="O14" s="381"/>
      <c r="Q14" t="s">
        <v>214</v>
      </c>
    </row>
    <row r="15" spans="1:17" ht="18.75" customHeight="1" x14ac:dyDescent="0.15">
      <c r="A15" s="111">
        <v>7</v>
      </c>
      <c r="B15" s="380" t="s">
        <v>199</v>
      </c>
      <c r="C15" s="380"/>
      <c r="D15" s="380" t="s">
        <v>199</v>
      </c>
      <c r="E15" s="380"/>
      <c r="F15" s="380" t="s">
        <v>199</v>
      </c>
      <c r="G15" s="380"/>
      <c r="H15" s="112">
        <f t="shared" si="0"/>
        <v>0</v>
      </c>
      <c r="I15" s="113" t="e">
        <f>VLOOKUP(J15,借上宿舎台帳!$B$6:$C$25,2,FALSE)</f>
        <v>#N/A</v>
      </c>
      <c r="J15" s="379">
        <f>'第２号様式（第２四半期）'!F27</f>
        <v>0</v>
      </c>
      <c r="K15" s="379"/>
      <c r="L15" s="112">
        <f>VLOOKUP(A15,'第２号様式（第２四半期）'!$A$9:$P$68,14,FALSE)</f>
        <v>0</v>
      </c>
      <c r="M15" s="112">
        <f>VLOOKUP(A15,'第２号様式（第２四半期）'!$A$9:$P$68,15,FALSE)</f>
        <v>0</v>
      </c>
      <c r="N15" s="112">
        <f>VLOOKUP(A15,'第２号様式（第２四半期）'!$A$9:$P$68,16,FALSE)</f>
        <v>0</v>
      </c>
      <c r="O15" s="381"/>
    </row>
    <row r="16" spans="1:17" ht="18.75" customHeight="1" x14ac:dyDescent="0.15">
      <c r="A16" s="111">
        <v>8</v>
      </c>
      <c r="B16" s="380" t="s">
        <v>199</v>
      </c>
      <c r="C16" s="380"/>
      <c r="D16" s="380" t="s">
        <v>199</v>
      </c>
      <c r="E16" s="380"/>
      <c r="F16" s="380" t="s">
        <v>199</v>
      </c>
      <c r="G16" s="380"/>
      <c r="H16" s="112">
        <f t="shared" si="0"/>
        <v>0</v>
      </c>
      <c r="I16" s="113" t="e">
        <f>VLOOKUP(J16,借上宿舎台帳!$B$6:$C$25,2,FALSE)</f>
        <v>#N/A</v>
      </c>
      <c r="J16" s="379">
        <f>'第２号様式（第２四半期）'!F30</f>
        <v>0</v>
      </c>
      <c r="K16" s="379"/>
      <c r="L16" s="112">
        <f>VLOOKUP(A16,'第２号様式（第２四半期）'!$A$9:$P$68,14,FALSE)</f>
        <v>0</v>
      </c>
      <c r="M16" s="112">
        <f>VLOOKUP(A16,'第２号様式（第２四半期）'!$A$9:$P$68,15,FALSE)</f>
        <v>0</v>
      </c>
      <c r="N16" s="112">
        <f>VLOOKUP(A16,'第２号様式（第２四半期）'!$A$9:$P$68,16,FALSE)</f>
        <v>0</v>
      </c>
      <c r="O16" s="381"/>
    </row>
    <row r="17" spans="1:15" ht="18.75" customHeight="1" x14ac:dyDescent="0.15">
      <c r="A17" s="111">
        <v>9</v>
      </c>
      <c r="B17" s="380" t="s">
        <v>199</v>
      </c>
      <c r="C17" s="380"/>
      <c r="D17" s="380" t="s">
        <v>199</v>
      </c>
      <c r="E17" s="380"/>
      <c r="F17" s="380" t="s">
        <v>199</v>
      </c>
      <c r="G17" s="380"/>
      <c r="H17" s="112">
        <f t="shared" si="0"/>
        <v>0</v>
      </c>
      <c r="I17" s="113" t="e">
        <f>VLOOKUP(J17,借上宿舎台帳!$B$6:$C$25,2,FALSE)</f>
        <v>#N/A</v>
      </c>
      <c r="J17" s="379">
        <f>'第２号様式（第２四半期）'!F33</f>
        <v>0</v>
      </c>
      <c r="K17" s="379"/>
      <c r="L17" s="112">
        <f>VLOOKUP(A17,'第２号様式（第２四半期）'!$A$9:$P$68,14,FALSE)</f>
        <v>0</v>
      </c>
      <c r="M17" s="112">
        <f>VLOOKUP(A17,'第２号様式（第２四半期）'!$A$9:$P$68,15,FALSE)</f>
        <v>0</v>
      </c>
      <c r="N17" s="112">
        <f>VLOOKUP(A17,'第２号様式（第２四半期）'!$A$9:$P$68,16,FALSE)</f>
        <v>0</v>
      </c>
      <c r="O17" s="381"/>
    </row>
    <row r="18" spans="1:15" ht="18.75" customHeight="1" x14ac:dyDescent="0.15">
      <c r="A18" s="111">
        <v>10</v>
      </c>
      <c r="B18" s="380" t="s">
        <v>199</v>
      </c>
      <c r="C18" s="380"/>
      <c r="D18" s="380" t="s">
        <v>199</v>
      </c>
      <c r="E18" s="380"/>
      <c r="F18" s="380" t="s">
        <v>199</v>
      </c>
      <c r="G18" s="380"/>
      <c r="H18" s="112">
        <f t="shared" si="0"/>
        <v>0</v>
      </c>
      <c r="I18" s="113" t="e">
        <f>VLOOKUP(J18,借上宿舎台帳!$B$6:$C$25,2,FALSE)</f>
        <v>#N/A</v>
      </c>
      <c r="J18" s="379">
        <f>'第２号様式（第２四半期）'!F36</f>
        <v>0</v>
      </c>
      <c r="K18" s="379"/>
      <c r="L18" s="112">
        <f>VLOOKUP(A18,'第２号様式（第２四半期）'!$A$9:$P$68,14,FALSE)</f>
        <v>0</v>
      </c>
      <c r="M18" s="112">
        <f>VLOOKUP(A18,'第２号様式（第２四半期）'!$A$9:$P$68,15,FALSE)</f>
        <v>0</v>
      </c>
      <c r="N18" s="112">
        <f>VLOOKUP(A18,'第２号様式（第２四半期）'!$A$9:$P$68,16,FALSE)</f>
        <v>0</v>
      </c>
      <c r="O18" s="381"/>
    </row>
    <row r="19" spans="1:15" ht="18.75" customHeight="1" x14ac:dyDescent="0.15">
      <c r="A19" s="111">
        <v>11</v>
      </c>
      <c r="B19" s="380" t="s">
        <v>199</v>
      </c>
      <c r="C19" s="380"/>
      <c r="D19" s="380" t="s">
        <v>199</v>
      </c>
      <c r="E19" s="380"/>
      <c r="F19" s="380" t="s">
        <v>199</v>
      </c>
      <c r="G19" s="380"/>
      <c r="H19" s="112">
        <f t="shared" si="0"/>
        <v>0</v>
      </c>
      <c r="I19" s="113" t="e">
        <f>VLOOKUP(J19,借上宿舎台帳!$B$6:$C$25,2,FALSE)</f>
        <v>#N/A</v>
      </c>
      <c r="J19" s="379">
        <f>'第２号様式（第２四半期）'!F39</f>
        <v>0</v>
      </c>
      <c r="K19" s="379"/>
      <c r="L19" s="112">
        <f>VLOOKUP(A19,'第２号様式（第２四半期）'!$A$9:$P$68,14,FALSE)</f>
        <v>0</v>
      </c>
      <c r="M19" s="112">
        <f>VLOOKUP(A19,'第２号様式（第２四半期）'!$A$9:$P$68,15,FALSE)</f>
        <v>0</v>
      </c>
      <c r="N19" s="112">
        <f>VLOOKUP(A19,'第２号様式（第２四半期）'!$A$9:$P$68,16,FALSE)</f>
        <v>0</v>
      </c>
      <c r="O19" s="381"/>
    </row>
    <row r="20" spans="1:15" ht="18.75" customHeight="1" x14ac:dyDescent="0.15">
      <c r="A20" s="111">
        <v>12</v>
      </c>
      <c r="B20" s="380" t="s">
        <v>199</v>
      </c>
      <c r="C20" s="380"/>
      <c r="D20" s="380" t="s">
        <v>199</v>
      </c>
      <c r="E20" s="380"/>
      <c r="F20" s="380" t="s">
        <v>199</v>
      </c>
      <c r="G20" s="380"/>
      <c r="H20" s="112">
        <f t="shared" si="0"/>
        <v>0</v>
      </c>
      <c r="I20" s="113" t="e">
        <f>VLOOKUP(J20,借上宿舎台帳!$B$6:$C$25,2,FALSE)</f>
        <v>#N/A</v>
      </c>
      <c r="J20" s="379">
        <f>'第２号様式（第２四半期）'!F42</f>
        <v>0</v>
      </c>
      <c r="K20" s="379"/>
      <c r="L20" s="112">
        <f>VLOOKUP(A20,'第２号様式（第２四半期）'!$A$9:$P$68,14,FALSE)</f>
        <v>0</v>
      </c>
      <c r="M20" s="112">
        <f>VLOOKUP(A20,'第２号様式（第２四半期）'!$A$9:$P$68,15,FALSE)</f>
        <v>0</v>
      </c>
      <c r="N20" s="112">
        <f>VLOOKUP(A20,'第２号様式（第２四半期）'!$A$9:$P$68,16,FALSE)</f>
        <v>0</v>
      </c>
      <c r="O20" s="381"/>
    </row>
    <row r="21" spans="1:15" ht="18.75" customHeight="1" x14ac:dyDescent="0.15">
      <c r="A21" s="111">
        <v>13</v>
      </c>
      <c r="B21" s="380" t="s">
        <v>199</v>
      </c>
      <c r="C21" s="380"/>
      <c r="D21" s="380" t="s">
        <v>199</v>
      </c>
      <c r="E21" s="380"/>
      <c r="F21" s="380" t="s">
        <v>199</v>
      </c>
      <c r="G21" s="380"/>
      <c r="H21" s="112">
        <f t="shared" si="0"/>
        <v>0</v>
      </c>
      <c r="I21" s="113" t="e">
        <f>VLOOKUP(J21,借上宿舎台帳!$B$6:$C$25,2,FALSE)</f>
        <v>#N/A</v>
      </c>
      <c r="J21" s="379">
        <f>'第２号様式（第２四半期）'!F45</f>
        <v>0</v>
      </c>
      <c r="K21" s="379"/>
      <c r="L21" s="112">
        <f>VLOOKUP(A21,'第２号様式（第２四半期）'!$A$9:$P$68,14,FALSE)</f>
        <v>0</v>
      </c>
      <c r="M21" s="112">
        <f>VLOOKUP(A21,'第２号様式（第２四半期）'!$A$9:$P$68,15,FALSE)</f>
        <v>0</v>
      </c>
      <c r="N21" s="112">
        <f>VLOOKUP(A21,'第２号様式（第２四半期）'!$A$9:$P$68,16,FALSE)</f>
        <v>0</v>
      </c>
      <c r="O21" s="381"/>
    </row>
    <row r="22" spans="1:15" ht="18.75" customHeight="1" x14ac:dyDescent="0.15">
      <c r="A22" s="111">
        <v>14</v>
      </c>
      <c r="B22" s="380" t="s">
        <v>199</v>
      </c>
      <c r="C22" s="380"/>
      <c r="D22" s="380" t="s">
        <v>199</v>
      </c>
      <c r="E22" s="380"/>
      <c r="F22" s="380" t="s">
        <v>199</v>
      </c>
      <c r="G22" s="380"/>
      <c r="H22" s="112">
        <f t="shared" si="0"/>
        <v>0</v>
      </c>
      <c r="I22" s="113" t="e">
        <f>VLOOKUP(J22,借上宿舎台帳!$B$6:$C$25,2,FALSE)</f>
        <v>#N/A</v>
      </c>
      <c r="J22" s="379">
        <f>'第２号様式（第２四半期）'!F48</f>
        <v>0</v>
      </c>
      <c r="K22" s="379"/>
      <c r="L22" s="112">
        <f>VLOOKUP(A22,'第２号様式（第２四半期）'!$A$9:$P$68,14,FALSE)</f>
        <v>0</v>
      </c>
      <c r="M22" s="112">
        <f>VLOOKUP(A22,'第２号様式（第２四半期）'!$A$9:$P$68,15,FALSE)</f>
        <v>0</v>
      </c>
      <c r="N22" s="112">
        <f>VLOOKUP(A22,'第２号様式（第２四半期）'!$A$9:$P$68,16,FALSE)</f>
        <v>0</v>
      </c>
      <c r="O22" s="381"/>
    </row>
    <row r="23" spans="1:15" ht="18.75" customHeight="1" x14ac:dyDescent="0.15">
      <c r="A23" s="111">
        <v>15</v>
      </c>
      <c r="B23" s="380" t="s">
        <v>199</v>
      </c>
      <c r="C23" s="380"/>
      <c r="D23" s="380" t="s">
        <v>199</v>
      </c>
      <c r="E23" s="380"/>
      <c r="F23" s="380" t="s">
        <v>199</v>
      </c>
      <c r="G23" s="380"/>
      <c r="H23" s="112">
        <f t="shared" si="0"/>
        <v>0</v>
      </c>
      <c r="I23" s="113" t="e">
        <f>VLOOKUP(J23,借上宿舎台帳!$B$6:$C$25,2,FALSE)</f>
        <v>#N/A</v>
      </c>
      <c r="J23" s="379">
        <f>'第２号様式（第２四半期）'!F51</f>
        <v>0</v>
      </c>
      <c r="K23" s="379"/>
      <c r="L23" s="112">
        <f>VLOOKUP(A23,'第２号様式（第２四半期）'!$A$9:$P$68,14,FALSE)</f>
        <v>0</v>
      </c>
      <c r="M23" s="112">
        <f>VLOOKUP(A23,'第２号様式（第２四半期）'!$A$9:$P$68,15,FALSE)</f>
        <v>0</v>
      </c>
      <c r="N23" s="112">
        <f>VLOOKUP(A23,'第２号様式（第２四半期）'!$A$9:$P$68,16,FALSE)</f>
        <v>0</v>
      </c>
      <c r="O23" s="381"/>
    </row>
    <row r="24" spans="1:15" ht="18.75" customHeight="1" x14ac:dyDescent="0.15">
      <c r="A24" s="111">
        <v>16</v>
      </c>
      <c r="B24" s="380" t="s">
        <v>199</v>
      </c>
      <c r="C24" s="380"/>
      <c r="D24" s="380" t="s">
        <v>199</v>
      </c>
      <c r="E24" s="380"/>
      <c r="F24" s="380" t="s">
        <v>199</v>
      </c>
      <c r="G24" s="380"/>
      <c r="H24" s="112">
        <f t="shared" si="0"/>
        <v>0</v>
      </c>
      <c r="I24" s="113" t="e">
        <f>VLOOKUP(J24,借上宿舎台帳!$B$6:$C$25,2,FALSE)</f>
        <v>#N/A</v>
      </c>
      <c r="J24" s="379">
        <f>'第２号様式（第２四半期）'!F54</f>
        <v>0</v>
      </c>
      <c r="K24" s="379"/>
      <c r="L24" s="112">
        <f>VLOOKUP(A24,'第２号様式（第２四半期）'!$A$9:$P$68,14,FALSE)</f>
        <v>0</v>
      </c>
      <c r="M24" s="112">
        <f>VLOOKUP(A24,'第２号様式（第２四半期）'!$A$9:$P$68,15,FALSE)</f>
        <v>0</v>
      </c>
      <c r="N24" s="112">
        <f>VLOOKUP(A24,'第２号様式（第２四半期）'!$A$9:$P$68,16,FALSE)</f>
        <v>0</v>
      </c>
      <c r="O24" s="381"/>
    </row>
    <row r="25" spans="1:15" ht="18.75" customHeight="1" x14ac:dyDescent="0.15">
      <c r="A25" s="111">
        <v>17</v>
      </c>
      <c r="B25" s="380" t="s">
        <v>199</v>
      </c>
      <c r="C25" s="380"/>
      <c r="D25" s="380" t="s">
        <v>199</v>
      </c>
      <c r="E25" s="380"/>
      <c r="F25" s="380" t="s">
        <v>199</v>
      </c>
      <c r="G25" s="380"/>
      <c r="H25" s="112">
        <f t="shared" si="0"/>
        <v>0</v>
      </c>
      <c r="I25" s="113" t="e">
        <f>VLOOKUP(J25,借上宿舎台帳!$B$6:$C$25,2,FALSE)</f>
        <v>#N/A</v>
      </c>
      <c r="J25" s="379">
        <f>'第２号様式（第２四半期）'!F57</f>
        <v>0</v>
      </c>
      <c r="K25" s="379"/>
      <c r="L25" s="112">
        <f>VLOOKUP(A25,'第２号様式（第２四半期）'!$A$9:$P$68,14,FALSE)</f>
        <v>0</v>
      </c>
      <c r="M25" s="112">
        <f>VLOOKUP(A25,'第２号様式（第２四半期）'!$A$9:$P$68,15,FALSE)</f>
        <v>0</v>
      </c>
      <c r="N25" s="112">
        <f>VLOOKUP(A25,'第２号様式（第２四半期）'!$A$9:$P$68,16,FALSE)</f>
        <v>0</v>
      </c>
      <c r="O25" s="381"/>
    </row>
    <row r="26" spans="1:15" ht="18.75" customHeight="1" x14ac:dyDescent="0.15">
      <c r="A26" s="111">
        <v>18</v>
      </c>
      <c r="B26" s="380" t="s">
        <v>199</v>
      </c>
      <c r="C26" s="380"/>
      <c r="D26" s="380" t="s">
        <v>199</v>
      </c>
      <c r="E26" s="380"/>
      <c r="F26" s="380" t="s">
        <v>199</v>
      </c>
      <c r="G26" s="380"/>
      <c r="H26" s="112">
        <f t="shared" si="0"/>
        <v>0</v>
      </c>
      <c r="I26" s="113" t="e">
        <f>VLOOKUP(J26,借上宿舎台帳!$B$6:$C$25,2,FALSE)</f>
        <v>#N/A</v>
      </c>
      <c r="J26" s="379">
        <f>'第２号様式（第２四半期）'!F60</f>
        <v>0</v>
      </c>
      <c r="K26" s="379"/>
      <c r="L26" s="112">
        <f>VLOOKUP(A26,'第２号様式（第２四半期）'!$A$9:$P$68,14,FALSE)</f>
        <v>0</v>
      </c>
      <c r="M26" s="112">
        <f>VLOOKUP(A26,'第２号様式（第２四半期）'!$A$9:$P$68,15,FALSE)</f>
        <v>0</v>
      </c>
      <c r="N26" s="112">
        <f>VLOOKUP(A26,'第２号様式（第２四半期）'!$A$9:$P$68,16,FALSE)</f>
        <v>0</v>
      </c>
      <c r="O26" s="381"/>
    </row>
    <row r="27" spans="1:15" ht="18.75" customHeight="1" x14ac:dyDescent="0.15">
      <c r="A27" s="111">
        <v>19</v>
      </c>
      <c r="B27" s="380" t="s">
        <v>199</v>
      </c>
      <c r="C27" s="380"/>
      <c r="D27" s="380" t="s">
        <v>199</v>
      </c>
      <c r="E27" s="380"/>
      <c r="F27" s="380" t="s">
        <v>199</v>
      </c>
      <c r="G27" s="380"/>
      <c r="H27" s="112">
        <f t="shared" si="0"/>
        <v>0</v>
      </c>
      <c r="I27" s="113" t="e">
        <f>VLOOKUP(J27,借上宿舎台帳!$B$6:$C$25,2,FALSE)</f>
        <v>#N/A</v>
      </c>
      <c r="J27" s="379">
        <f>'第２号様式（第２四半期）'!F63</f>
        <v>0</v>
      </c>
      <c r="K27" s="379"/>
      <c r="L27" s="112">
        <f>VLOOKUP(A27,'第２号様式（第２四半期）'!$A$9:$P$68,14,FALSE)</f>
        <v>0</v>
      </c>
      <c r="M27" s="112">
        <f>VLOOKUP(A27,'第２号様式（第２四半期）'!$A$9:$P$68,15,FALSE)</f>
        <v>0</v>
      </c>
      <c r="N27" s="112">
        <f>VLOOKUP(A27,'第２号様式（第２四半期）'!$A$9:$P$68,16,FALSE)</f>
        <v>0</v>
      </c>
      <c r="O27" s="381"/>
    </row>
    <row r="28" spans="1:15" ht="18.75" customHeight="1" x14ac:dyDescent="0.15">
      <c r="A28" s="111">
        <v>20</v>
      </c>
      <c r="B28" s="380" t="s">
        <v>199</v>
      </c>
      <c r="C28" s="380"/>
      <c r="D28" s="380" t="s">
        <v>199</v>
      </c>
      <c r="E28" s="380"/>
      <c r="F28" s="380" t="s">
        <v>199</v>
      </c>
      <c r="G28" s="380"/>
      <c r="H28" s="112">
        <f t="shared" si="0"/>
        <v>0</v>
      </c>
      <c r="I28" s="113" t="e">
        <f>VLOOKUP(J28,借上宿舎台帳!$B$6:$C$25,2,FALSE)</f>
        <v>#N/A</v>
      </c>
      <c r="J28" s="379">
        <f>'第２号様式（第２四半期）'!F66</f>
        <v>0</v>
      </c>
      <c r="K28" s="379"/>
      <c r="L28" s="112">
        <f>VLOOKUP(A28,'第２号様式（第２四半期）'!$A$9:$P$68,14,FALSE)</f>
        <v>0</v>
      </c>
      <c r="M28" s="112">
        <f>VLOOKUP(A28,'第２号様式（第２四半期）'!$A$9:$P$68,15,FALSE)</f>
        <v>0</v>
      </c>
      <c r="N28" s="112">
        <f>VLOOKUP(A28,'第２号様式（第２四半期）'!$A$9:$P$68,16,FALSE)</f>
        <v>0</v>
      </c>
      <c r="O28" s="381"/>
    </row>
    <row r="29" spans="1:15" ht="18.75" customHeight="1" x14ac:dyDescent="0.15"/>
    <row r="30" spans="1:15" ht="18.75" customHeight="1" x14ac:dyDescent="0.15">
      <c r="A30" s="348" t="s">
        <v>117</v>
      </c>
      <c r="B30" s="348"/>
      <c r="C30" s="348"/>
      <c r="D30" s="348"/>
      <c r="E30" s="348"/>
    </row>
    <row r="31" spans="1:15" ht="17.850000000000001" customHeight="1" x14ac:dyDescent="0.15"/>
    <row r="32" spans="1:15" ht="17.850000000000001" customHeight="1" x14ac:dyDescent="0.15">
      <c r="H32" s="90" t="s">
        <v>116</v>
      </c>
      <c r="I32" s="90"/>
      <c r="J32" s="90"/>
      <c r="K32" s="90"/>
      <c r="L32" s="90"/>
      <c r="M32" s="90"/>
      <c r="N32" s="90"/>
      <c r="O32" s="94"/>
    </row>
  </sheetData>
  <sheetProtection password="CAAA" sheet="1" objects="1" scenarios="1"/>
  <mergeCells count="97">
    <mergeCell ref="A3:J4"/>
    <mergeCell ref="K3:N3"/>
    <mergeCell ref="L4:N4"/>
    <mergeCell ref="A6:A8"/>
    <mergeCell ref="B6:G7"/>
    <mergeCell ref="H6:H8"/>
    <mergeCell ref="I6:O6"/>
    <mergeCell ref="I7:I8"/>
    <mergeCell ref="J7:K8"/>
    <mergeCell ref="L7:N7"/>
    <mergeCell ref="O7:O8"/>
    <mergeCell ref="B8:C8"/>
    <mergeCell ref="D8:E8"/>
    <mergeCell ref="F8:G8"/>
    <mergeCell ref="L1:O1"/>
    <mergeCell ref="B9:C9"/>
    <mergeCell ref="D9:E9"/>
    <mergeCell ref="F9:G9"/>
    <mergeCell ref="J9:K9"/>
    <mergeCell ref="O9:O28"/>
    <mergeCell ref="B10:C10"/>
    <mergeCell ref="D10:E10"/>
    <mergeCell ref="F10:G10"/>
    <mergeCell ref="J10:K10"/>
    <mergeCell ref="B11:C11"/>
    <mergeCell ref="D11:E11"/>
    <mergeCell ref="F11:G11"/>
    <mergeCell ref="J11:K11"/>
    <mergeCell ref="B12:C12"/>
    <mergeCell ref="D12:E12"/>
    <mergeCell ref="F12:G12"/>
    <mergeCell ref="J12:K12"/>
    <mergeCell ref="B13:C13"/>
    <mergeCell ref="D13:E13"/>
    <mergeCell ref="F13:G13"/>
    <mergeCell ref="J13:K13"/>
    <mergeCell ref="B14:C14"/>
    <mergeCell ref="D14:E14"/>
    <mergeCell ref="F14:G14"/>
    <mergeCell ref="J14:K14"/>
    <mergeCell ref="B15:C15"/>
    <mergeCell ref="D15:E15"/>
    <mergeCell ref="F15:G15"/>
    <mergeCell ref="J15:K15"/>
    <mergeCell ref="B16:C16"/>
    <mergeCell ref="D16:E16"/>
    <mergeCell ref="F16:G16"/>
    <mergeCell ref="J16:K16"/>
    <mergeCell ref="B17:C17"/>
    <mergeCell ref="D17:E17"/>
    <mergeCell ref="F17:G17"/>
    <mergeCell ref="J17:K17"/>
    <mergeCell ref="B18:C18"/>
    <mergeCell ref="D18:E18"/>
    <mergeCell ref="F18:G18"/>
    <mergeCell ref="J18:K18"/>
    <mergeCell ref="B19:C19"/>
    <mergeCell ref="D19:E19"/>
    <mergeCell ref="F19:G19"/>
    <mergeCell ref="J19:K19"/>
    <mergeCell ref="B20:C20"/>
    <mergeCell ref="D20:E20"/>
    <mergeCell ref="F20:G20"/>
    <mergeCell ref="J20:K20"/>
    <mergeCell ref="B21:C21"/>
    <mergeCell ref="D21:E21"/>
    <mergeCell ref="F21:G21"/>
    <mergeCell ref="J21:K21"/>
    <mergeCell ref="B22:C22"/>
    <mergeCell ref="D22:E22"/>
    <mergeCell ref="F22:G22"/>
    <mergeCell ref="J22:K22"/>
    <mergeCell ref="B23:C23"/>
    <mergeCell ref="D23:E23"/>
    <mergeCell ref="F23:G23"/>
    <mergeCell ref="J23:K23"/>
    <mergeCell ref="B24:C24"/>
    <mergeCell ref="D24:E24"/>
    <mergeCell ref="F24:G24"/>
    <mergeCell ref="J24:K24"/>
    <mergeCell ref="B25:C25"/>
    <mergeCell ref="D25:E25"/>
    <mergeCell ref="F25:G25"/>
    <mergeCell ref="J25:K25"/>
    <mergeCell ref="B26:C26"/>
    <mergeCell ref="D26:E26"/>
    <mergeCell ref="F26:G26"/>
    <mergeCell ref="J26:K26"/>
    <mergeCell ref="B27:C27"/>
    <mergeCell ref="D27:E27"/>
    <mergeCell ref="F27:G27"/>
    <mergeCell ref="J27:K27"/>
    <mergeCell ref="B28:C28"/>
    <mergeCell ref="D28:E28"/>
    <mergeCell ref="F28:G28"/>
    <mergeCell ref="J28:K28"/>
    <mergeCell ref="A30:E30"/>
  </mergeCells>
  <phoneticPr fontId="2"/>
  <dataValidations count="2">
    <dataValidation allowBlank="1" showInputMessage="1" showErrorMessage="1" prompt="注）2024/04/01の形式で入力してください。" sqref="M1" xr:uid="{00000000-0002-0000-0C00-000000000000}"/>
    <dataValidation type="list" allowBlank="1" showInputMessage="1" showErrorMessage="1" sqref="O3" xr:uid="{00000000-0002-0000-0C00-000001000000}">
      <formula1>$Q$13:$Q$14</formula1>
    </dataValidation>
  </dataValidations>
  <pageMargins left="0.19685039370078741" right="0.19685039370078741" top="0.55118110236220474" bottom="0.15748031496062992"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000"/>
    <pageSetUpPr fitToPage="1"/>
  </sheetPr>
  <dimension ref="A1:S58"/>
  <sheetViews>
    <sheetView view="pageBreakPreview" zoomScale="70" zoomScaleNormal="69" zoomScaleSheetLayoutView="70" workbookViewId="0">
      <selection activeCell="G41" sqref="G41"/>
    </sheetView>
  </sheetViews>
  <sheetFormatPr defaultRowHeight="13.5" x14ac:dyDescent="0.15"/>
  <cols>
    <col min="1" max="1" width="12.75" customWidth="1"/>
    <col min="5" max="5" width="9" customWidth="1"/>
    <col min="17" max="17" width="9.25" bestFit="1" customWidth="1"/>
  </cols>
  <sheetData>
    <row r="1" spans="1:19" ht="18.75" customHeight="1" x14ac:dyDescent="0.15">
      <c r="A1" s="181" t="s">
        <v>47</v>
      </c>
      <c r="B1" s="181"/>
    </row>
    <row r="2" spans="1:19" ht="18.75" customHeight="1" x14ac:dyDescent="0.15">
      <c r="A2" s="77"/>
      <c r="B2" s="77"/>
    </row>
    <row r="3" spans="1:19" ht="18.75" customHeight="1" x14ac:dyDescent="0.15"/>
    <row r="4" spans="1:19" ht="18.75" customHeight="1" x14ac:dyDescent="0.15"/>
    <row r="5" spans="1:19" s="15" customFormat="1" ht="18.75" customHeight="1" x14ac:dyDescent="0.15">
      <c r="A5" s="181" t="s">
        <v>194</v>
      </c>
      <c r="B5" s="181"/>
      <c r="C5" s="181"/>
      <c r="D5" s="181"/>
      <c r="E5" s="181"/>
      <c r="F5" s="181"/>
      <c r="G5" s="181"/>
      <c r="H5" s="181"/>
      <c r="I5" s="181"/>
      <c r="J5" s="181"/>
      <c r="K5" s="181"/>
      <c r="L5" s="181"/>
      <c r="M5" s="181"/>
      <c r="N5" s="10"/>
      <c r="O5" s="10"/>
      <c r="P5" s="14"/>
      <c r="Q5" s="14"/>
      <c r="R5" s="14"/>
      <c r="S5" s="14"/>
    </row>
    <row r="6" spans="1:19" s="15" customFormat="1" ht="18.75" customHeight="1" x14ac:dyDescent="0.15">
      <c r="A6" s="77"/>
      <c r="B6" s="77"/>
      <c r="C6" s="77"/>
      <c r="D6" s="77"/>
      <c r="E6" s="77"/>
      <c r="F6" s="77"/>
      <c r="G6" s="77"/>
      <c r="H6" s="77"/>
      <c r="I6" s="77"/>
      <c r="J6" s="77"/>
      <c r="K6" s="77"/>
      <c r="L6" s="77"/>
      <c r="M6" s="77"/>
      <c r="N6" s="10"/>
      <c r="O6" s="10"/>
      <c r="P6" s="14"/>
      <c r="Q6" s="14"/>
      <c r="R6" s="14"/>
      <c r="S6" s="14"/>
    </row>
    <row r="7" spans="1:19" ht="18.75" customHeight="1" x14ac:dyDescent="0.15"/>
    <row r="8" spans="1:19" ht="18.75" customHeight="1" x14ac:dyDescent="0.15"/>
    <row r="9" spans="1:19" ht="18.75" customHeight="1" x14ac:dyDescent="0.15">
      <c r="K9" s="182">
        <v>46023</v>
      </c>
      <c r="L9" s="182"/>
      <c r="M9" s="182"/>
    </row>
    <row r="10" spans="1:19" ht="18.75" customHeight="1" x14ac:dyDescent="0.15">
      <c r="K10" s="88"/>
      <c r="L10" s="88"/>
      <c r="M10" s="88"/>
    </row>
    <row r="11" spans="1:19" ht="18.75" customHeight="1" x14ac:dyDescent="0.15"/>
    <row r="12" spans="1:19" ht="18.75" customHeight="1" x14ac:dyDescent="0.15"/>
    <row r="13" spans="1:19" ht="18.75" customHeight="1" x14ac:dyDescent="0.15">
      <c r="A13" s="180" t="s">
        <v>28</v>
      </c>
      <c r="B13" s="180"/>
      <c r="C13" s="180"/>
      <c r="D13" s="180"/>
    </row>
    <row r="14" spans="1:19" ht="18.75" customHeight="1" x14ac:dyDescent="0.15">
      <c r="A14" s="95"/>
      <c r="B14" s="95"/>
      <c r="C14" s="95"/>
      <c r="D14" s="95"/>
    </row>
    <row r="15" spans="1:19" ht="18.75" customHeight="1" x14ac:dyDescent="0.15"/>
    <row r="16" spans="1:19" ht="18.75" customHeight="1" x14ac:dyDescent="0.15"/>
    <row r="17" spans="1:13" ht="18.75" customHeight="1" x14ac:dyDescent="0.15">
      <c r="G17" s="184" t="s">
        <v>29</v>
      </c>
      <c r="H17" s="184"/>
      <c r="I17" s="183">
        <f>作成フォーム!O3</f>
        <v>0</v>
      </c>
      <c r="J17" s="183"/>
      <c r="K17" s="183"/>
      <c r="L17" s="183"/>
      <c r="M17" s="183"/>
    </row>
    <row r="18" spans="1:13" ht="18.75" customHeight="1" x14ac:dyDescent="0.15">
      <c r="G18" s="185" t="s">
        <v>30</v>
      </c>
      <c r="H18" s="185"/>
      <c r="I18" s="183">
        <f>作成フォーム!O4</f>
        <v>0</v>
      </c>
      <c r="J18" s="183"/>
      <c r="K18" s="183"/>
      <c r="L18" s="183"/>
      <c r="M18" s="183"/>
    </row>
    <row r="19" spans="1:13" ht="18.75" customHeight="1" x14ac:dyDescent="0.15">
      <c r="G19" s="186" t="s">
        <v>2</v>
      </c>
      <c r="H19" s="186"/>
      <c r="I19" s="183">
        <f>作成フォーム!O5</f>
        <v>0</v>
      </c>
      <c r="J19" s="183"/>
      <c r="K19" s="183"/>
      <c r="L19" s="183"/>
      <c r="M19" s="183"/>
    </row>
    <row r="20" spans="1:13" ht="18.75" customHeight="1" x14ac:dyDescent="0.15">
      <c r="G20" s="96"/>
      <c r="H20" s="96"/>
      <c r="I20" s="97"/>
      <c r="J20" s="97"/>
      <c r="K20" s="97"/>
      <c r="L20" s="97"/>
      <c r="M20" s="97"/>
    </row>
    <row r="21" spans="1:13" ht="18.75" customHeight="1" x14ac:dyDescent="0.15"/>
    <row r="22" spans="1:13" ht="18.75" customHeight="1" x14ac:dyDescent="0.15"/>
    <row r="23" spans="1:13" ht="18.75" customHeight="1" x14ac:dyDescent="0.15">
      <c r="A23" s="180" t="s">
        <v>203</v>
      </c>
      <c r="B23" s="180"/>
      <c r="C23" s="180"/>
      <c r="D23" s="180"/>
      <c r="E23" s="180"/>
      <c r="F23" s="180"/>
      <c r="G23" s="180"/>
      <c r="H23" s="180"/>
      <c r="I23" s="180"/>
      <c r="J23" s="180"/>
      <c r="K23" s="180"/>
      <c r="L23" s="180"/>
      <c r="M23" s="180"/>
    </row>
    <row r="24" spans="1:13" ht="18.75" customHeight="1" x14ac:dyDescent="0.15">
      <c r="A24" s="187" t="s">
        <v>48</v>
      </c>
      <c r="B24" s="187"/>
      <c r="C24" s="187"/>
      <c r="D24" s="187"/>
      <c r="E24" s="187"/>
      <c r="F24" s="187"/>
      <c r="G24" s="187"/>
      <c r="H24" s="187"/>
      <c r="I24" s="187"/>
      <c r="J24" s="187"/>
      <c r="K24" s="187"/>
      <c r="L24" s="187"/>
      <c r="M24" s="187"/>
    </row>
    <row r="25" spans="1:13" ht="18.75" customHeight="1" x14ac:dyDescent="0.15">
      <c r="A25" s="89"/>
      <c r="B25" s="89"/>
      <c r="C25" s="89"/>
      <c r="D25" s="89"/>
      <c r="E25" s="89"/>
      <c r="F25" s="89"/>
      <c r="G25" s="89"/>
      <c r="H25" s="89"/>
      <c r="I25" s="89"/>
      <c r="J25" s="89"/>
      <c r="K25" s="89"/>
      <c r="L25" s="89"/>
      <c r="M25" s="89"/>
    </row>
    <row r="26" spans="1:13" ht="18.75" customHeight="1" x14ac:dyDescent="0.15"/>
    <row r="27" spans="1:13" ht="18.75" customHeight="1" x14ac:dyDescent="0.15"/>
    <row r="28" spans="1:13" ht="18.75" customHeight="1" x14ac:dyDescent="0.15">
      <c r="A28" s="180" t="s">
        <v>32</v>
      </c>
      <c r="B28" s="180"/>
      <c r="C28" s="183">
        <f>作成フォーム!O6</f>
        <v>0</v>
      </c>
      <c r="D28" s="183"/>
      <c r="E28" s="183"/>
      <c r="F28" s="183"/>
      <c r="G28" s="183"/>
      <c r="H28" s="183"/>
      <c r="I28" s="183"/>
    </row>
    <row r="29" spans="1:13" ht="18.75" customHeight="1" x14ac:dyDescent="0.15">
      <c r="A29" s="95"/>
      <c r="B29" s="95"/>
      <c r="C29" s="97"/>
      <c r="D29" s="97"/>
      <c r="E29" s="97"/>
      <c r="F29" s="97"/>
      <c r="G29" s="97"/>
      <c r="H29" s="97"/>
      <c r="I29" s="97"/>
    </row>
    <row r="30" spans="1:13" ht="18.75" customHeight="1" x14ac:dyDescent="0.15"/>
    <row r="31" spans="1:13" ht="18.75" customHeight="1" x14ac:dyDescent="0.15"/>
    <row r="32" spans="1:13" ht="18.75" customHeight="1" x14ac:dyDescent="0.15">
      <c r="A32" s="180" t="s">
        <v>33</v>
      </c>
      <c r="B32" s="180"/>
      <c r="D32" s="181">
        <f>'第２号様式（第３四半期）'!T26</f>
        <v>0</v>
      </c>
      <c r="E32" s="181"/>
      <c r="F32" s="98" t="s">
        <v>35</v>
      </c>
    </row>
    <row r="33" spans="1:17" ht="18.75" customHeight="1" x14ac:dyDescent="0.15">
      <c r="A33" s="95"/>
      <c r="B33" s="95"/>
      <c r="D33" s="77"/>
      <c r="E33" s="77"/>
      <c r="F33" s="98"/>
    </row>
    <row r="34" spans="1:17" ht="18.75" customHeight="1" x14ac:dyDescent="0.15"/>
    <row r="35" spans="1:17" ht="18.75" customHeight="1" x14ac:dyDescent="0.15"/>
    <row r="36" spans="1:17" ht="18.75" customHeight="1" x14ac:dyDescent="0.15">
      <c r="A36" s="180" t="s">
        <v>34</v>
      </c>
      <c r="B36" s="180"/>
      <c r="C36" s="188">
        <f>作成フォーム!O9</f>
        <v>0</v>
      </c>
      <c r="D36" s="188"/>
      <c r="E36" s="188"/>
      <c r="F36" s="98" t="s">
        <v>31</v>
      </c>
      <c r="G36" s="188">
        <f>作成フォーム!AD9</f>
        <v>0</v>
      </c>
      <c r="H36" s="188"/>
      <c r="I36" s="188"/>
    </row>
    <row r="37" spans="1:17" ht="18.75" customHeight="1" x14ac:dyDescent="0.15">
      <c r="A37" s="95"/>
      <c r="B37" s="95"/>
      <c r="C37" s="98"/>
      <c r="D37" s="98"/>
      <c r="E37" s="98"/>
      <c r="F37" s="98"/>
      <c r="G37" s="98"/>
      <c r="H37" s="98"/>
      <c r="I37" s="98"/>
    </row>
    <row r="38" spans="1:17" ht="18.75" customHeight="1" x14ac:dyDescent="0.15"/>
    <row r="39" spans="1:17" ht="18.75" customHeight="1" x14ac:dyDescent="0.15"/>
    <row r="40" spans="1:17" ht="18.75" customHeight="1" x14ac:dyDescent="0.15">
      <c r="A40" s="180" t="s">
        <v>49</v>
      </c>
      <c r="B40" s="180"/>
      <c r="C40" s="180"/>
      <c r="D40" s="99"/>
      <c r="E40" s="189">
        <f>'第２号様式（第３四半期）'!Q69</f>
        <v>0</v>
      </c>
      <c r="F40" s="189"/>
      <c r="G40" s="98" t="s">
        <v>36</v>
      </c>
    </row>
    <row r="41" spans="1:17" ht="18.75" customHeight="1" x14ac:dyDescent="0.15"/>
    <row r="42" spans="1:17" ht="18.75" customHeight="1" x14ac:dyDescent="0.15"/>
    <row r="43" spans="1:17" ht="18.75" customHeight="1" x14ac:dyDescent="0.15">
      <c r="Q43" s="69"/>
    </row>
    <row r="44" spans="1:17" ht="18.75" customHeight="1" x14ac:dyDescent="0.15"/>
    <row r="45" spans="1:17" ht="18.75" customHeight="1" x14ac:dyDescent="0.15"/>
    <row r="46" spans="1:17" ht="18.75" customHeight="1" x14ac:dyDescent="0.15"/>
    <row r="47" spans="1:17" ht="18.75" customHeight="1" x14ac:dyDescent="0.15"/>
    <row r="48" spans="1:17" ht="18.75" customHeight="1" x14ac:dyDescent="0.15"/>
    <row r="49" spans="1:13" ht="18.75" customHeight="1" x14ac:dyDescent="0.15">
      <c r="A49" s="180" t="s">
        <v>37</v>
      </c>
      <c r="B49" s="180"/>
    </row>
    <row r="50" spans="1:13" ht="18.75" customHeight="1" x14ac:dyDescent="0.15">
      <c r="A50" s="180" t="s">
        <v>50</v>
      </c>
      <c r="B50" s="180"/>
      <c r="C50" s="180"/>
      <c r="D50" s="180"/>
      <c r="E50" s="180"/>
      <c r="F50" s="180"/>
      <c r="G50" s="180"/>
      <c r="H50" s="180"/>
      <c r="I50" s="180"/>
      <c r="J50" s="180"/>
      <c r="K50" s="180"/>
      <c r="L50" s="180"/>
      <c r="M50" s="180"/>
    </row>
    <row r="51" spans="1:13" ht="18.75" customHeight="1" x14ac:dyDescent="0.15">
      <c r="A51" s="180" t="s">
        <v>51</v>
      </c>
      <c r="B51" s="180"/>
      <c r="C51" s="180"/>
      <c r="D51" s="180"/>
      <c r="E51" s="180"/>
      <c r="F51" s="180"/>
      <c r="G51" s="180"/>
      <c r="H51" s="180"/>
      <c r="I51" s="180"/>
      <c r="J51" s="180"/>
      <c r="K51" s="180"/>
      <c r="L51" s="180"/>
      <c r="M51" s="180"/>
    </row>
    <row r="52" spans="1:13" ht="18.75" customHeight="1" x14ac:dyDescent="0.15">
      <c r="A52" s="180" t="s">
        <v>52</v>
      </c>
      <c r="B52" s="180"/>
      <c r="C52" s="180"/>
      <c r="D52" s="180"/>
      <c r="E52" s="180"/>
      <c r="F52" s="180"/>
      <c r="G52" s="180"/>
      <c r="H52" s="180"/>
      <c r="I52" s="180"/>
      <c r="J52" s="180"/>
      <c r="K52" s="180"/>
      <c r="L52" s="180"/>
      <c r="M52" s="180"/>
    </row>
    <row r="53" spans="1:13" ht="18.75" customHeight="1" x14ac:dyDescent="0.15">
      <c r="A53" s="180" t="s">
        <v>53</v>
      </c>
      <c r="B53" s="180"/>
      <c r="C53" s="180"/>
      <c r="D53" s="180"/>
      <c r="E53" s="180"/>
      <c r="F53" s="180"/>
      <c r="G53" s="180"/>
      <c r="H53" s="180"/>
      <c r="I53" s="180"/>
      <c r="J53" s="180"/>
      <c r="K53" s="180"/>
      <c r="L53" s="180"/>
      <c r="M53" s="180"/>
    </row>
    <row r="54" spans="1:13" ht="18.75" customHeight="1" x14ac:dyDescent="0.15">
      <c r="A54" s="180" t="s">
        <v>54</v>
      </c>
      <c r="B54" s="180"/>
      <c r="C54" s="180"/>
      <c r="D54" s="180"/>
      <c r="E54" s="180"/>
      <c r="F54" s="180"/>
      <c r="G54" s="180"/>
      <c r="H54" s="180"/>
      <c r="I54" s="180"/>
      <c r="J54" s="180"/>
      <c r="K54" s="180"/>
      <c r="L54" s="180"/>
      <c r="M54" s="180"/>
    </row>
    <row r="55" spans="1:13" ht="18.75" customHeight="1" x14ac:dyDescent="0.15">
      <c r="A55" s="180" t="s">
        <v>55</v>
      </c>
      <c r="B55" s="180"/>
      <c r="C55" s="180"/>
      <c r="D55" s="180"/>
      <c r="E55" s="180"/>
      <c r="F55" s="180"/>
      <c r="G55" s="180"/>
      <c r="H55" s="180"/>
      <c r="I55" s="180"/>
      <c r="J55" s="180"/>
      <c r="K55" s="180"/>
      <c r="L55" s="180"/>
      <c r="M55" s="180"/>
    </row>
    <row r="56" spans="1:13" ht="18.75" customHeight="1" x14ac:dyDescent="0.15">
      <c r="A56" s="180" t="s">
        <v>56</v>
      </c>
      <c r="B56" s="180"/>
      <c r="C56" s="180"/>
      <c r="D56" s="180"/>
      <c r="E56" s="180"/>
      <c r="F56" s="180"/>
      <c r="G56" s="180"/>
      <c r="H56" s="180"/>
      <c r="I56" s="180"/>
      <c r="J56" s="180"/>
      <c r="K56" s="180"/>
      <c r="L56" s="180"/>
      <c r="M56" s="180"/>
    </row>
    <row r="57" spans="1:13" ht="18.75" customHeight="1" x14ac:dyDescent="0.15">
      <c r="A57" s="180" t="s">
        <v>57</v>
      </c>
      <c r="B57" s="180"/>
      <c r="C57" s="180"/>
      <c r="D57" s="180"/>
      <c r="E57" s="180"/>
      <c r="F57" s="180"/>
      <c r="G57" s="180"/>
      <c r="H57" s="180"/>
      <c r="I57" s="180"/>
      <c r="J57" s="180"/>
      <c r="K57" s="180"/>
      <c r="L57" s="180"/>
      <c r="M57" s="180"/>
    </row>
    <row r="58" spans="1:13" ht="18.75" customHeight="1" x14ac:dyDescent="0.15"/>
  </sheetData>
  <sheetProtection password="CAAA" sheet="1" objects="1" scenarios="1"/>
  <mergeCells count="30">
    <mergeCell ref="A53:M53"/>
    <mergeCell ref="A54:M54"/>
    <mergeCell ref="A55:M55"/>
    <mergeCell ref="A56:M56"/>
    <mergeCell ref="A57:M57"/>
    <mergeCell ref="A52:M52"/>
    <mergeCell ref="A28:B28"/>
    <mergeCell ref="C28:I28"/>
    <mergeCell ref="A32:B32"/>
    <mergeCell ref="D32:E32"/>
    <mergeCell ref="A36:B36"/>
    <mergeCell ref="C36:E36"/>
    <mergeCell ref="G36:I36"/>
    <mergeCell ref="A40:C40"/>
    <mergeCell ref="E40:F40"/>
    <mergeCell ref="A49:B49"/>
    <mergeCell ref="A50:M50"/>
    <mergeCell ref="A51:M51"/>
    <mergeCell ref="A24:M24"/>
    <mergeCell ref="A1:B1"/>
    <mergeCell ref="A5:M5"/>
    <mergeCell ref="K9:M9"/>
    <mergeCell ref="A13:D13"/>
    <mergeCell ref="G17:H17"/>
    <mergeCell ref="I17:M17"/>
    <mergeCell ref="G18:H18"/>
    <mergeCell ref="I18:M18"/>
    <mergeCell ref="G19:H19"/>
    <mergeCell ref="I19:M19"/>
    <mergeCell ref="A23:M23"/>
  </mergeCells>
  <phoneticPr fontId="2"/>
  <pageMargins left="0.7" right="0.7" top="0.75" bottom="0.75" header="0.3" footer="0.3"/>
  <pageSetup paperSize="9" scale="74"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C000"/>
  </sheetPr>
  <dimension ref="A1:AE70"/>
  <sheetViews>
    <sheetView view="pageBreakPreview" zoomScale="70" zoomScaleNormal="80" zoomScaleSheetLayoutView="70" workbookViewId="0">
      <selection activeCell="K9" sqref="K9:K11"/>
    </sheetView>
  </sheetViews>
  <sheetFormatPr defaultRowHeight="13.5" x14ac:dyDescent="0.15"/>
  <cols>
    <col min="1" max="1" width="6.125" style="16" customWidth="1"/>
    <col min="2" max="2" width="22.5" style="13" bestFit="1" customWidth="1"/>
    <col min="3" max="3" width="21" style="13" customWidth="1"/>
    <col min="4" max="4" width="3.125" style="10" customWidth="1"/>
    <col min="5" max="5" width="10.625" style="10" customWidth="1"/>
    <col min="6" max="6" width="20.25" style="10" customWidth="1"/>
    <col min="7" max="7" width="18.875" style="10" customWidth="1"/>
    <col min="8" max="8" width="11" style="15" customWidth="1"/>
    <col min="9" max="9" width="11.375" style="15" customWidth="1"/>
    <col min="10" max="10" width="11.5" style="15" customWidth="1"/>
    <col min="11" max="11" width="16.125" style="15" bestFit="1" customWidth="1"/>
    <col min="12" max="12" width="39.25" style="15" customWidth="1"/>
    <col min="13" max="13" width="36.5" style="13" customWidth="1"/>
    <col min="14" max="15" width="11.875" style="10" customWidth="1"/>
    <col min="16" max="16" width="11.875" style="14" customWidth="1"/>
    <col min="17" max="17" width="21.625" style="14" customWidth="1"/>
    <col min="18" max="18" width="12.875" style="15" customWidth="1"/>
    <col min="19" max="21" width="9" style="15"/>
    <col min="22" max="22" width="4" style="15" bestFit="1" customWidth="1"/>
    <col min="23" max="23" width="7.25" style="15" bestFit="1" customWidth="1"/>
    <col min="24" max="26" width="12.5" style="15" bestFit="1" customWidth="1"/>
    <col min="27" max="16384" width="9" style="15"/>
  </cols>
  <sheetData>
    <row r="1" spans="1:31" ht="18.75" x14ac:dyDescent="0.15">
      <c r="A1" s="181" t="s">
        <v>58</v>
      </c>
      <c r="B1" s="181"/>
      <c r="C1" s="15"/>
      <c r="F1" s="29"/>
      <c r="H1" s="183" t="s">
        <v>172</v>
      </c>
      <c r="I1" s="183"/>
      <c r="J1" s="183"/>
      <c r="K1" s="183"/>
      <c r="L1" s="12"/>
    </row>
    <row r="2" spans="1:31" x14ac:dyDescent="0.15">
      <c r="B2" s="15"/>
      <c r="C2" s="15"/>
    </row>
    <row r="3" spans="1:31" ht="24" customHeight="1" x14ac:dyDescent="0.15">
      <c r="B3" s="11" t="s">
        <v>22</v>
      </c>
      <c r="C3" s="183">
        <f>作成フォーム!O4</f>
        <v>0</v>
      </c>
      <c r="D3" s="183"/>
      <c r="E3" s="183"/>
      <c r="F3" s="183"/>
      <c r="G3" s="108" t="s">
        <v>24</v>
      </c>
      <c r="H3" s="109"/>
      <c r="I3" s="109"/>
      <c r="J3" s="109"/>
      <c r="K3" s="17"/>
      <c r="L3" s="10"/>
      <c r="M3" s="10"/>
      <c r="N3" s="14"/>
      <c r="O3" s="14"/>
    </row>
    <row r="4" spans="1:31" ht="24" customHeight="1" x14ac:dyDescent="0.15">
      <c r="B4" s="11" t="s">
        <v>23</v>
      </c>
      <c r="C4" s="183">
        <f>作成フォーム!O6</f>
        <v>0</v>
      </c>
      <c r="D4" s="183"/>
      <c r="E4" s="183"/>
      <c r="F4" s="183"/>
      <c r="G4" s="108" t="s">
        <v>24</v>
      </c>
      <c r="H4" s="109"/>
      <c r="I4" s="109"/>
      <c r="J4" s="109"/>
      <c r="K4" s="18"/>
      <c r="L4" s="10"/>
      <c r="M4" s="10"/>
      <c r="N4" s="14"/>
      <c r="O4" s="216" t="s">
        <v>17</v>
      </c>
      <c r="P4" s="217"/>
      <c r="Q4" s="105">
        <f>Q69</f>
        <v>0</v>
      </c>
    </row>
    <row r="5" spans="1:31" ht="21" x14ac:dyDescent="0.15">
      <c r="S5" s="15" t="s">
        <v>106</v>
      </c>
      <c r="T5" s="15" t="s">
        <v>107</v>
      </c>
      <c r="V5" s="67" t="s">
        <v>103</v>
      </c>
      <c r="W5" s="52"/>
      <c r="X5" s="53"/>
      <c r="AB5" s="15" t="s">
        <v>142</v>
      </c>
    </row>
    <row r="6" spans="1:31" ht="25.5" customHeight="1" x14ac:dyDescent="0.15">
      <c r="A6" s="190" t="s">
        <v>4</v>
      </c>
      <c r="B6" s="193" t="s">
        <v>5</v>
      </c>
      <c r="C6" s="213" t="s">
        <v>166</v>
      </c>
      <c r="D6" s="196" t="s">
        <v>6</v>
      </c>
      <c r="E6" s="197"/>
      <c r="F6" s="202" t="s">
        <v>7</v>
      </c>
      <c r="G6" s="203"/>
      <c r="H6" s="204"/>
      <c r="I6" s="210" t="s">
        <v>8</v>
      </c>
      <c r="J6" s="210"/>
      <c r="K6" s="193" t="s">
        <v>169</v>
      </c>
      <c r="L6" s="193" t="s">
        <v>9</v>
      </c>
      <c r="M6" s="196" t="s">
        <v>40</v>
      </c>
      <c r="N6" s="218"/>
      <c r="O6" s="218"/>
      <c r="P6" s="218"/>
      <c r="Q6" s="197"/>
      <c r="S6" s="6" t="s">
        <v>202</v>
      </c>
      <c r="T6" s="15">
        <f>B9</f>
        <v>0</v>
      </c>
      <c r="V6" s="63">
        <f>'日割計算書（第３四半期）'!A4</f>
        <v>0</v>
      </c>
      <c r="W6" s="64" t="str">
        <f>IF(V6&gt;0,'日割計算書（第３四半期）'!D4,"")</f>
        <v/>
      </c>
      <c r="X6" s="65" t="str">
        <f>IF('日割計算書（第３四半期）'!Q5&gt;'日割計算書（第３四半期）'!Z5,'日割計算書（第３四半期）'!Z5,'日割計算書（第３四半期）'!Q5)</f>
        <v/>
      </c>
      <c r="Y6" s="66">
        <f>IF($V6&gt;0,'日割計算書（第３四半期）'!H4,0)</f>
        <v>0</v>
      </c>
      <c r="Z6" s="66">
        <f>IF($V6&gt;0,'日割計算書（第３四半期）'!I4,0)</f>
        <v>0</v>
      </c>
      <c r="AB6" s="83">
        <v>1</v>
      </c>
      <c r="AC6" s="84">
        <f>N10</f>
        <v>0</v>
      </c>
      <c r="AD6" s="84">
        <f t="shared" ref="AD6:AE6" si="0">O10</f>
        <v>0</v>
      </c>
      <c r="AE6" s="84">
        <f t="shared" si="0"/>
        <v>0</v>
      </c>
    </row>
    <row r="7" spans="1:31" ht="33" customHeight="1" x14ac:dyDescent="0.15">
      <c r="A7" s="191"/>
      <c r="B7" s="194"/>
      <c r="C7" s="214"/>
      <c r="D7" s="198"/>
      <c r="E7" s="199"/>
      <c r="F7" s="205"/>
      <c r="G7" s="181"/>
      <c r="H7" s="206"/>
      <c r="I7" s="193" t="s">
        <v>10</v>
      </c>
      <c r="J7" s="213" t="s">
        <v>11</v>
      </c>
      <c r="K7" s="194"/>
      <c r="L7" s="194"/>
      <c r="M7" s="193" t="s">
        <v>12</v>
      </c>
      <c r="N7" s="211">
        <v>10</v>
      </c>
      <c r="O7" s="211">
        <v>11</v>
      </c>
      <c r="P7" s="211">
        <v>12</v>
      </c>
      <c r="Q7" s="193" t="s">
        <v>13</v>
      </c>
      <c r="S7" s="6" t="s">
        <v>59</v>
      </c>
      <c r="T7" s="15">
        <f>B12</f>
        <v>0</v>
      </c>
      <c r="V7" s="63">
        <f>'日割計算書（第３四半期）'!A6</f>
        <v>0</v>
      </c>
      <c r="W7" s="64" t="str">
        <f>IF(V7&gt;0,'日割計算書（第３四半期）'!D6,"")</f>
        <v/>
      </c>
      <c r="X7" s="65" t="str">
        <f>IF('日割計算書（第３四半期）'!Q7&gt;'日割計算書（第３四半期）'!Z7,'日割計算書（第３四半期）'!Z7,'日割計算書（第３四半期）'!Q7)</f>
        <v/>
      </c>
      <c r="Y7" s="66">
        <f>IF($V7&gt;0,'日割計算書（第３四半期）'!H6,0)</f>
        <v>0</v>
      </c>
      <c r="Z7" s="66">
        <f>IF($V7&gt;0,'日割計算書（第３四半期）'!I6,0)</f>
        <v>0</v>
      </c>
      <c r="AB7" s="83">
        <v>2</v>
      </c>
      <c r="AC7" s="84">
        <f>N13</f>
        <v>0</v>
      </c>
      <c r="AD7" s="84">
        <f t="shared" ref="AD7:AE7" si="1">O13</f>
        <v>0</v>
      </c>
      <c r="AE7" s="84">
        <f t="shared" si="1"/>
        <v>0</v>
      </c>
    </row>
    <row r="8" spans="1:31" ht="81.75" customHeight="1" x14ac:dyDescent="0.15">
      <c r="A8" s="192"/>
      <c r="B8" s="195"/>
      <c r="C8" s="215"/>
      <c r="D8" s="200"/>
      <c r="E8" s="201"/>
      <c r="F8" s="207"/>
      <c r="G8" s="208"/>
      <c r="H8" s="209"/>
      <c r="I8" s="195"/>
      <c r="J8" s="215"/>
      <c r="K8" s="194"/>
      <c r="L8" s="195"/>
      <c r="M8" s="195"/>
      <c r="N8" s="212"/>
      <c r="O8" s="212"/>
      <c r="P8" s="212"/>
      <c r="Q8" s="195"/>
      <c r="S8" s="6" t="s">
        <v>18</v>
      </c>
      <c r="T8" s="15">
        <f>B15</f>
        <v>0</v>
      </c>
      <c r="V8" s="63">
        <f>'日割計算書（第３四半期）'!A8</f>
        <v>0</v>
      </c>
      <c r="W8" s="64" t="str">
        <f>IF(V8&gt;0,'日割計算書（第３四半期）'!D8,"")</f>
        <v/>
      </c>
      <c r="X8" s="65" t="str">
        <f>IF('日割計算書（第３四半期）'!Q9&gt;'日割計算書（第３四半期）'!Z9,'日割計算書（第３四半期）'!Z9,'日割計算書（第３四半期）'!Q9)</f>
        <v/>
      </c>
      <c r="Y8" s="66">
        <f>IF($V8&gt;0,'日割計算書（第３四半期）'!H8,0)</f>
        <v>0</v>
      </c>
      <c r="Z8" s="66">
        <f>IF($V8&gt;0,'日割計算書（第３四半期）'!I8,0)</f>
        <v>0</v>
      </c>
      <c r="AB8" s="83">
        <v>3</v>
      </c>
      <c r="AC8" s="84">
        <f>N16</f>
        <v>0</v>
      </c>
      <c r="AD8" s="84">
        <f t="shared" ref="AD8:AE8" si="2">O16</f>
        <v>0</v>
      </c>
      <c r="AE8" s="84">
        <f t="shared" si="2"/>
        <v>0</v>
      </c>
    </row>
    <row r="9" spans="1:31" ht="30" customHeight="1" x14ac:dyDescent="0.15">
      <c r="A9" s="190">
        <v>1</v>
      </c>
      <c r="B9" s="229"/>
      <c r="C9" s="223"/>
      <c r="D9" s="232"/>
      <c r="E9" s="233"/>
      <c r="F9" s="238"/>
      <c r="G9" s="239"/>
      <c r="H9" s="240"/>
      <c r="I9" s="219"/>
      <c r="J9" s="219"/>
      <c r="K9" s="222"/>
      <c r="L9" s="223"/>
      <c r="M9" s="19" t="s">
        <v>14</v>
      </c>
      <c r="N9" s="22">
        <f>IF(AND($I9&lt;=DATEVALUE("2025/10/31"),$J9&lt;=DATEVALUE("2026/3/31"),$J9&gt;=DATEVALUE("2025/4/1")),IF(OR(IFERROR(VLOOKUP($A9,$V$6:$Y$25,4,FALSE),"")="",IFERROR(VLOOKUP($A9,$V$6:$Y$25,2,FALSE),"")&lt;&gt;N$7),VLOOKUP($F9,借上宿舎台帳!$B$6:$F$25,5,FALSE),VLOOKUP($A9,$V$6:$Y$25,4,FALSE)),0)</f>
        <v>0</v>
      </c>
      <c r="O9" s="22">
        <f>IF(AND($I9&lt;=DATEVALUE("2025/11/30"),$J9&lt;=DATEVALUE("2026/3/31"),$J9&gt;=DATEVALUE("2025/11/1")),IF(OR(IFERROR(VLOOKUP($A9,$V$6:$Y$25,4,FALSE),"")="",IFERROR(VLOOKUP($A9,$V$6:$Y$25,2,FALSE),"")&lt;&gt;O$7),VLOOKUP($F9,借上宿舎台帳!$B$6:$F$25,5,FALSE),VLOOKUP($A9,$V$6:$Y$25,4,FALSE)),0)</f>
        <v>0</v>
      </c>
      <c r="P9" s="22">
        <f>IF(AND($J9&gt;=DATEVALUE("2025/12/1"),$J9&lt;=DATEVALUE("2026/3/31")),IF(OR(IFERROR(VLOOKUP($A9,$V$6:$Y$25,4,FALSE),"")="",IFERROR(VLOOKUP($A9,$V$6:$Y$25,2,FALSE),"")&lt;&gt;P$7),VLOOKUP($F9,借上宿舎台帳!$B$6:$F$25,5,FALSE),VLOOKUP($A9,$V$6:$Y$25,4,FALSE)),0)</f>
        <v>0</v>
      </c>
      <c r="Q9" s="226">
        <f>IF(B9&gt;0,SUM(N11:P11),0)</f>
        <v>0</v>
      </c>
      <c r="R9" s="30" t="b">
        <v>0</v>
      </c>
      <c r="S9" s="6" t="s">
        <v>19</v>
      </c>
      <c r="T9" s="15">
        <f>B18</f>
        <v>0</v>
      </c>
      <c r="V9" s="63">
        <f>'日割計算書（第３四半期）'!A10</f>
        <v>0</v>
      </c>
      <c r="W9" s="64" t="str">
        <f>IF(V9&gt;0,'日割計算書（第３四半期）'!D10,"")</f>
        <v/>
      </c>
      <c r="X9" s="65" t="str">
        <f>IF('日割計算書（第３四半期）'!Q11&gt;'日割計算書（第３四半期）'!Z11,'日割計算書（第３四半期）'!Z11,'日割計算書（第３四半期）'!Q11)</f>
        <v/>
      </c>
      <c r="Y9" s="66">
        <f>IF($V9&gt;0,'日割計算書（第３四半期）'!H10,0)</f>
        <v>0</v>
      </c>
      <c r="Z9" s="66">
        <f>IF($V9&gt;0,'日割計算書（第３四半期）'!I10,0)</f>
        <v>0</v>
      </c>
      <c r="AB9" s="83">
        <v>4</v>
      </c>
      <c r="AC9" s="84">
        <f>N19</f>
        <v>0</v>
      </c>
      <c r="AD9" s="84">
        <f t="shared" ref="AD9:AE9" si="3">O19</f>
        <v>0</v>
      </c>
      <c r="AE9" s="84">
        <f t="shared" si="3"/>
        <v>0</v>
      </c>
    </row>
    <row r="10" spans="1:31" ht="30" customHeight="1" x14ac:dyDescent="0.15">
      <c r="A10" s="191"/>
      <c r="B10" s="230"/>
      <c r="C10" s="224"/>
      <c r="D10" s="234"/>
      <c r="E10" s="235"/>
      <c r="F10" s="241"/>
      <c r="G10" s="242"/>
      <c r="H10" s="243"/>
      <c r="I10" s="220"/>
      <c r="J10" s="220"/>
      <c r="K10" s="222"/>
      <c r="L10" s="224"/>
      <c r="M10" s="19" t="s">
        <v>15</v>
      </c>
      <c r="N10" s="22">
        <f>IF(AND($I9&lt;=DATEVALUE("2025/10/31"),$J9&lt;=DATEVALUE("2026/3/31"),$J9&gt;=DATEVALUE("2025/4/1")),IF(OR(IFERROR(VLOOKUP($A9,$V$6:$Z$25,5,FALSE),"")="",IFERROR(VLOOKUP($A9,$V$6:$Z$25,2,FALSE),"")&lt;&gt;N$7),VLOOKUP($F9,借上宿舎台帳!$B$6:$G$25,6,FALSE),VLOOKUP($A9,$V$6:$Z$25,5,FALSE)),0)</f>
        <v>0</v>
      </c>
      <c r="O10" s="22">
        <f>IF(AND($I9&lt;=DATEVALUE("2025/11/30"),$J9&lt;=DATEVALUE("2026/3/31"),$J9&gt;=DATEVALUE("2025/11/1")),IF(OR(IFERROR(VLOOKUP($A9,$V$6:$Z$25,5,FALSE),"")="",IFERROR(VLOOKUP($A9,$V$6:$Z$25,2,FALSE),"")&lt;&gt;O$7),VLOOKUP($F9,借上宿舎台帳!$B$6:$G$25,6,FALSE),VLOOKUP($A9,$V$6:$Z$25,5,FALSE)),0)</f>
        <v>0</v>
      </c>
      <c r="P10" s="22">
        <f>IF(AND($J9&gt;=DATEVALUE("2025/12/1"),$J9&lt;=DATEVALUE("2026/3/31")),IF(OR(IFERROR(VLOOKUP($A9,$V$6:$Z$25,5,FALSE),"")="",IFERROR(VLOOKUP($A9,$V$6:$Z$25,2,FALSE),"")&lt;&gt;P$7),VLOOKUP($F9,借上宿舎台帳!$B$6:$G$25,6,FALSE),VLOOKUP($A9,$V$6:$Z$25,5,FALSE)),0)</f>
        <v>0</v>
      </c>
      <c r="Q10" s="227"/>
      <c r="S10" s="6" t="s">
        <v>20</v>
      </c>
      <c r="T10" s="15">
        <f>B21</f>
        <v>0</v>
      </c>
      <c r="V10" s="63">
        <f>'日割計算書（第３四半期）'!A12</f>
        <v>0</v>
      </c>
      <c r="W10" s="64" t="str">
        <f>IF(V10&gt;0,'日割計算書（第３四半期）'!D12,"")</f>
        <v/>
      </c>
      <c r="X10" s="65" t="str">
        <f>IF('日割計算書（第３四半期）'!Q13&gt;'日割計算書（第３四半期）'!Z13,'日割計算書（第３四半期）'!Z13,'日割計算書（第３四半期）'!Q13)</f>
        <v/>
      </c>
      <c r="Y10" s="66">
        <f>IF($V10&gt;0,'日割計算書（第３四半期）'!H12,0)</f>
        <v>0</v>
      </c>
      <c r="Z10" s="66">
        <f>IF($V10&gt;0,'日割計算書（第３四半期）'!I12,0)</f>
        <v>0</v>
      </c>
      <c r="AB10" s="83">
        <v>5</v>
      </c>
      <c r="AC10" s="84">
        <f>N22</f>
        <v>0</v>
      </c>
      <c r="AD10" s="84">
        <f t="shared" ref="AD10:AE10" si="4">O22</f>
        <v>0</v>
      </c>
      <c r="AE10" s="84">
        <f t="shared" si="4"/>
        <v>0</v>
      </c>
    </row>
    <row r="11" spans="1:31" ht="30" customHeight="1" x14ac:dyDescent="0.15">
      <c r="A11" s="192"/>
      <c r="B11" s="231"/>
      <c r="C11" s="225"/>
      <c r="D11" s="236"/>
      <c r="E11" s="237"/>
      <c r="F11" s="244"/>
      <c r="G11" s="245"/>
      <c r="H11" s="246"/>
      <c r="I11" s="221"/>
      <c r="J11" s="221"/>
      <c r="K11" s="222"/>
      <c r="L11" s="225"/>
      <c r="M11" s="19" t="s">
        <v>16</v>
      </c>
      <c r="N11" s="22">
        <f>IF(OR(IFERROR(VLOOKUP($A9,$V$6:$X$25,3,FALSE),"")="",IFERROR(VLOOKUP($A9,$V$6:$X$25,2,FALSE),"")&lt;&gt;N$7),ROUNDDOWN(IF((N9-N10)&gt;=82000,82000,N9-N10)*3/4,-2),VLOOKUP($A9,$V$6:$X$25,3,FALSE))</f>
        <v>0</v>
      </c>
      <c r="O11" s="22">
        <f>IF(OR(IFERROR(VLOOKUP($A9,$V$6:$X$25,3,FALSE),"")="",IFERROR(VLOOKUP($A9,$V$6:$X$25,2,FALSE),"")&lt;&gt;O$7),ROUNDDOWN(IF((O9-O10)&gt;=82000,82000,O9-O10)*3/4,-2),VLOOKUP($A9,$V$6:$X$25,3,FALSE))</f>
        <v>0</v>
      </c>
      <c r="P11" s="22">
        <f>IF(OR(IFERROR(VLOOKUP($A9,$V$6:$X$25,3,FALSE),"")="",IFERROR(VLOOKUP($A9,$V$6:$X$25,2,FALSE),"")&lt;&gt;P$7),ROUNDDOWN(IF((P9-P10)&gt;=82000,82000,P9-P10)*3/4,-2),VLOOKUP($A9,$V$6:$X$25,3,FALSE))</f>
        <v>0</v>
      </c>
      <c r="Q11" s="228"/>
      <c r="S11" s="6" t="s">
        <v>21</v>
      </c>
      <c r="T11" s="15">
        <f>B24</f>
        <v>0</v>
      </c>
      <c r="V11" s="63">
        <f>'日割計算書（第３四半期）'!A14</f>
        <v>0</v>
      </c>
      <c r="W11" s="64" t="str">
        <f>IF(V11&gt;0,'日割計算書（第３四半期）'!D14,"")</f>
        <v/>
      </c>
      <c r="X11" s="65" t="str">
        <f>IF('日割計算書（第３四半期）'!Q15&gt;'日割計算書（第３四半期）'!Z15,'日割計算書（第３四半期）'!Z15,'日割計算書（第３四半期）'!Q15)</f>
        <v/>
      </c>
      <c r="Y11" s="66">
        <f>IF($V11&gt;0,'日割計算書（第３四半期）'!H14,0)</f>
        <v>0</v>
      </c>
      <c r="Z11" s="66">
        <f>IF($V11&gt;0,'日割計算書（第３四半期）'!I14,0)</f>
        <v>0</v>
      </c>
      <c r="AB11" s="83">
        <v>6</v>
      </c>
      <c r="AC11" s="84">
        <f>N25</f>
        <v>0</v>
      </c>
      <c r="AD11" s="84">
        <f t="shared" ref="AD11:AE11" si="5">O25</f>
        <v>0</v>
      </c>
      <c r="AE11" s="84">
        <f t="shared" si="5"/>
        <v>0</v>
      </c>
    </row>
    <row r="12" spans="1:31" ht="30" customHeight="1" x14ac:dyDescent="0.15">
      <c r="A12" s="190">
        <v>2</v>
      </c>
      <c r="B12" s="229"/>
      <c r="C12" s="223"/>
      <c r="D12" s="232"/>
      <c r="E12" s="233"/>
      <c r="F12" s="238"/>
      <c r="G12" s="239"/>
      <c r="H12" s="240"/>
      <c r="I12" s="219"/>
      <c r="J12" s="219"/>
      <c r="K12" s="222"/>
      <c r="L12" s="223"/>
      <c r="M12" s="19" t="s">
        <v>14</v>
      </c>
      <c r="N12" s="22">
        <f>IF(AND($I12&lt;=DATEVALUE("2025/10/31"),$J12&lt;=DATEVALUE("2026/3/31"),$J12&gt;=DATEVALUE("2025/4/1")),IF(OR(IFERROR(VLOOKUP($A12,$V$6:$Y$25,4,FALSE),"")="",IFERROR(VLOOKUP($A12,$V$6:$Y$25,2,FALSE),"")&lt;&gt;N$7),VLOOKUP($F12,借上宿舎台帳!$B$6:$F$25,5,FALSE),VLOOKUP($A12,$V$6:$Y$25,4,FALSE)),0)</f>
        <v>0</v>
      </c>
      <c r="O12" s="22">
        <f>IF(AND($I12&lt;=DATEVALUE("2025/11/30"),$J12&lt;=DATEVALUE("2026/3/31"),$J12&gt;=DATEVALUE("2025/11/1")),IF(OR(IFERROR(VLOOKUP($A12,$V$6:$Y$25,4,FALSE),"")="",IFERROR(VLOOKUP($A12,$V$6:$Y$25,2,FALSE),"")&lt;&gt;O$7),VLOOKUP($F12,借上宿舎台帳!$B$6:$F$25,5,FALSE),VLOOKUP($A12,$V$6:$Y$25,4,FALSE)),0)</f>
        <v>0</v>
      </c>
      <c r="P12" s="22">
        <f>IF(AND($J12&gt;=DATEVALUE("2025/12/1"),$J12&lt;=DATEVALUE("2026/3/31")),IF(OR(IFERROR(VLOOKUP($A12,$V$6:$Y$25,4,FALSE),"")="",IFERROR(VLOOKUP($A12,$V$6:$Y$25,2,FALSE),"")&lt;&gt;P$7),VLOOKUP($F12,借上宿舎台帳!$B$6:$F$25,5,FALSE),VLOOKUP($A12,$V$6:$Y$25,4,FALSE)),0)</f>
        <v>0</v>
      </c>
      <c r="Q12" s="226">
        <f t="shared" ref="Q12" si="6">IF(B12&gt;0,SUM(N14:P14),0)</f>
        <v>0</v>
      </c>
      <c r="S12" s="6" t="s">
        <v>60</v>
      </c>
      <c r="T12" s="15">
        <f>B27</f>
        <v>0</v>
      </c>
      <c r="V12" s="63">
        <f>'日割計算書（第３四半期）'!A16</f>
        <v>0</v>
      </c>
      <c r="W12" s="64" t="str">
        <f>IF(V12&gt;0,'日割計算書（第３四半期）'!D16,"")</f>
        <v/>
      </c>
      <c r="X12" s="65" t="str">
        <f>IF('日割計算書（第３四半期）'!Q17&gt;'日割計算書（第３四半期）'!Z17,'日割計算書（第３四半期）'!Z17,'日割計算書（第３四半期）'!Q17)</f>
        <v/>
      </c>
      <c r="Y12" s="66">
        <f>IF($V12&gt;0,'日割計算書（第３四半期）'!H16,0)</f>
        <v>0</v>
      </c>
      <c r="Z12" s="66">
        <f>IF($V12&gt;0,'日割計算書（第３四半期）'!I16,0)</f>
        <v>0</v>
      </c>
      <c r="AB12" s="83">
        <v>7</v>
      </c>
      <c r="AC12" s="84">
        <f>N28</f>
        <v>0</v>
      </c>
      <c r="AD12" s="84">
        <f t="shared" ref="AD12:AE12" si="7">O28</f>
        <v>0</v>
      </c>
      <c r="AE12" s="84">
        <f t="shared" si="7"/>
        <v>0</v>
      </c>
    </row>
    <row r="13" spans="1:31" ht="30" customHeight="1" x14ac:dyDescent="0.15">
      <c r="A13" s="191"/>
      <c r="B13" s="230"/>
      <c r="C13" s="224"/>
      <c r="D13" s="234"/>
      <c r="E13" s="235"/>
      <c r="F13" s="241"/>
      <c r="G13" s="242"/>
      <c r="H13" s="243"/>
      <c r="I13" s="220"/>
      <c r="J13" s="220"/>
      <c r="K13" s="222"/>
      <c r="L13" s="224"/>
      <c r="M13" s="19" t="s">
        <v>15</v>
      </c>
      <c r="N13" s="22">
        <f>IF(AND($I12&lt;=DATEVALUE("2025/10/31"),$J12&lt;=DATEVALUE("2026/3/31"),$J12&gt;=DATEVALUE("2025/4/1")),IF(OR(IFERROR(VLOOKUP($A12,$V$6:$Z$25,5,FALSE),"")="",IFERROR(VLOOKUP($A12,$V$6:$Z$25,2,FALSE),"")&lt;&gt;N$7),VLOOKUP($F12,借上宿舎台帳!$B$6:$G$25,6,FALSE),VLOOKUP($A12,$V$6:$Z$25,5,FALSE)),0)</f>
        <v>0</v>
      </c>
      <c r="O13" s="22">
        <f>IF(AND($I12&lt;=DATEVALUE("2025/11/30"),$J12&lt;=DATEVALUE("2026/3/31"),$J12&gt;=DATEVALUE("2025/11/1")),IF(OR(IFERROR(VLOOKUP($A12,$V$6:$Z$25,5,FALSE),"")="",IFERROR(VLOOKUP($A12,$V$6:$Z$25,2,FALSE),"")&lt;&gt;O$7),VLOOKUP($F12,借上宿舎台帳!$B$6:$G$25,6,FALSE),VLOOKUP($A12,$V$6:$Z$25,5,FALSE)),0)</f>
        <v>0</v>
      </c>
      <c r="P13" s="22">
        <f>IF(AND($J12&gt;=DATEVALUE("2025/12/1"),$J12&lt;=DATEVALUE("2026/3/31")),IF(OR(IFERROR(VLOOKUP($A12,$V$6:$Z$25,5,FALSE),"")="",IFERROR(VLOOKUP($A12,$V$6:$Z$25,2,FALSE),"")&lt;&gt;P$7),VLOOKUP($F12,借上宿舎台帳!$B$6:$G$25,6,FALSE),VLOOKUP($A12,$V$6:$Z$25,5,FALSE)),0)</f>
        <v>0</v>
      </c>
      <c r="Q13" s="227"/>
      <c r="S13" s="6" t="s">
        <v>61</v>
      </c>
      <c r="T13" s="15">
        <f>B30</f>
        <v>0</v>
      </c>
      <c r="V13" s="63">
        <f>'日割計算書（第３四半期）'!A18</f>
        <v>0</v>
      </c>
      <c r="W13" s="64" t="str">
        <f>IF(V13&gt;0,'日割計算書（第３四半期）'!D18,"")</f>
        <v/>
      </c>
      <c r="X13" s="65" t="str">
        <f>IF('日割計算書（第３四半期）'!Q19&gt;'日割計算書（第３四半期）'!Z19,'日割計算書（第３四半期）'!Z19,'日割計算書（第３四半期）'!Q19)</f>
        <v/>
      </c>
      <c r="Y13" s="66">
        <f>IF($V13&gt;0,'日割計算書（第３四半期）'!H18,0)</f>
        <v>0</v>
      </c>
      <c r="Z13" s="66">
        <f>IF($V13&gt;0,'日割計算書（第３四半期）'!I18,0)</f>
        <v>0</v>
      </c>
      <c r="AB13" s="83">
        <v>8</v>
      </c>
      <c r="AC13" s="84">
        <f>N31</f>
        <v>0</v>
      </c>
      <c r="AD13" s="84">
        <f t="shared" ref="AD13:AE13" si="8">O31</f>
        <v>0</v>
      </c>
      <c r="AE13" s="84">
        <f t="shared" si="8"/>
        <v>0</v>
      </c>
    </row>
    <row r="14" spans="1:31" ht="30" customHeight="1" x14ac:dyDescent="0.15">
      <c r="A14" s="192"/>
      <c r="B14" s="231"/>
      <c r="C14" s="225"/>
      <c r="D14" s="236"/>
      <c r="E14" s="237"/>
      <c r="F14" s="244"/>
      <c r="G14" s="245"/>
      <c r="H14" s="246"/>
      <c r="I14" s="221"/>
      <c r="J14" s="221"/>
      <c r="K14" s="222"/>
      <c r="L14" s="225"/>
      <c r="M14" s="19" t="s">
        <v>16</v>
      </c>
      <c r="N14" s="22">
        <f>IF(OR(IFERROR(VLOOKUP($A12,$V$6:$X$25,3,FALSE),"")="",IFERROR(VLOOKUP($A12,$V$6:$X$25,2,FALSE),"")&lt;&gt;N$7),ROUNDDOWN(IF((N12-N13)&gt;=82000,82000,N12-N13)*3/4,-2),VLOOKUP($A12,$V$6:$X$25,3,FALSE))</f>
        <v>0</v>
      </c>
      <c r="O14" s="22">
        <f>IF(OR(IFERROR(VLOOKUP($A12,$V$6:$X$25,3,FALSE),"")="",IFERROR(VLOOKUP($A12,$V$6:$X$25,2,FALSE),"")&lt;&gt;O$7),ROUNDDOWN(IF((O12-O13)&gt;=82000,82000,O12-O13)*3/4,-2),VLOOKUP($A12,$V$6:$X$25,3,FALSE))</f>
        <v>0</v>
      </c>
      <c r="P14" s="22">
        <f>IF(OR(IFERROR(VLOOKUP($A12,$V$6:$X$25,3,FALSE),"")="",IFERROR(VLOOKUP($A12,$V$6:$X$25,2,FALSE),"")&lt;&gt;P$7),ROUNDDOWN(IF((P12-P13)&gt;=82000,82000,P12-P13)*3/4,-2),VLOOKUP($A12,$V$6:$X$25,3,FALSE))</f>
        <v>0</v>
      </c>
      <c r="Q14" s="228"/>
      <c r="S14" s="6" t="s">
        <v>62</v>
      </c>
      <c r="T14" s="15">
        <f>B33</f>
        <v>0</v>
      </c>
      <c r="V14" s="63">
        <f>'日割計算書（第３四半期）'!A20</f>
        <v>0</v>
      </c>
      <c r="W14" s="64" t="str">
        <f>IF(V14&gt;0,'日割計算書（第３四半期）'!D20,"")</f>
        <v/>
      </c>
      <c r="X14" s="65" t="str">
        <f>IF('日割計算書（第３四半期）'!Q21&gt;'日割計算書（第３四半期）'!Z21,'日割計算書（第３四半期）'!Z21,'日割計算書（第３四半期）'!Q21)</f>
        <v/>
      </c>
      <c r="Y14" s="66">
        <f>IF($V14&gt;0,'日割計算書（第３四半期）'!H20,0)</f>
        <v>0</v>
      </c>
      <c r="Z14" s="66">
        <f>IF($V14&gt;0,'日割計算書（第３四半期）'!I20,0)</f>
        <v>0</v>
      </c>
      <c r="AB14" s="83">
        <v>9</v>
      </c>
      <c r="AC14" s="84">
        <f>N34</f>
        <v>0</v>
      </c>
      <c r="AD14" s="84">
        <f t="shared" ref="AD14:AE14" si="9">O34</f>
        <v>0</v>
      </c>
      <c r="AE14" s="84">
        <f t="shared" si="9"/>
        <v>0</v>
      </c>
    </row>
    <row r="15" spans="1:31" ht="30" customHeight="1" x14ac:dyDescent="0.15">
      <c r="A15" s="190">
        <v>3</v>
      </c>
      <c r="B15" s="229"/>
      <c r="C15" s="223"/>
      <c r="D15" s="232"/>
      <c r="E15" s="233"/>
      <c r="F15" s="238"/>
      <c r="G15" s="239"/>
      <c r="H15" s="240"/>
      <c r="I15" s="219"/>
      <c r="J15" s="219"/>
      <c r="K15" s="222"/>
      <c r="L15" s="223"/>
      <c r="M15" s="19" t="s">
        <v>14</v>
      </c>
      <c r="N15" s="22">
        <f>IF(AND($I15&lt;=DATEVALUE("2025/10/31"),$J15&lt;=DATEVALUE("2026/3/31"),$J15&gt;=DATEVALUE("2025/4/1")),IF(OR(IFERROR(VLOOKUP($A15,$V$6:$Y$25,4,FALSE),"")="",IFERROR(VLOOKUP($A15,$V$6:$Y$25,2,FALSE),"")&lt;&gt;N$7),VLOOKUP($F15,借上宿舎台帳!$B$6:$F$25,5,FALSE),VLOOKUP($A15,$V$6:$Y$25,4,FALSE)),0)</f>
        <v>0</v>
      </c>
      <c r="O15" s="22">
        <f>IF(AND($I15&lt;=DATEVALUE("2025/11/30"),$J15&lt;=DATEVALUE("2026/3/31"),$J15&gt;=DATEVALUE("2025/11/1")),IF(OR(IFERROR(VLOOKUP($A15,$V$6:$Y$25,4,FALSE),"")="",IFERROR(VLOOKUP($A15,$V$6:$Y$25,2,FALSE),"")&lt;&gt;O$7),VLOOKUP($F15,借上宿舎台帳!$B$6:$F$25,5,FALSE),VLOOKUP($A15,$V$6:$Y$25,4,FALSE)),0)</f>
        <v>0</v>
      </c>
      <c r="P15" s="22">
        <f>IF(AND($J15&gt;=DATEVALUE("2025/12/1"),$J15&lt;=DATEVALUE("2026/3/31")),IF(OR(IFERROR(VLOOKUP($A15,$V$6:$Y$25,4,FALSE),"")="",IFERROR(VLOOKUP($A15,$V$6:$Y$25,2,FALSE),"")&lt;&gt;P$7),VLOOKUP($F15,借上宿舎台帳!$B$6:$F$25,5,FALSE),VLOOKUP($A15,$V$6:$Y$25,4,FALSE)),0)</f>
        <v>0</v>
      </c>
      <c r="Q15" s="226">
        <f t="shared" ref="Q15" si="10">IF(B15&gt;0,SUM(N17:P17),0)</f>
        <v>0</v>
      </c>
      <c r="S15" s="6" t="s">
        <v>63</v>
      </c>
      <c r="T15" s="15">
        <f>B36</f>
        <v>0</v>
      </c>
      <c r="V15" s="63">
        <f>'日割計算書（第３四半期）'!A22</f>
        <v>0</v>
      </c>
      <c r="W15" s="64" t="str">
        <f>IF(V15&gt;0,'日割計算書（第３四半期）'!D22,"")</f>
        <v/>
      </c>
      <c r="X15" s="65" t="str">
        <f>IF('日割計算書（第３四半期）'!Q23&gt;'日割計算書（第３四半期）'!Z23,'日割計算書（第３四半期）'!Z23,'日割計算書（第３四半期）'!Q23)</f>
        <v/>
      </c>
      <c r="Y15" s="66">
        <f>IF($V15&gt;0,'日割計算書（第３四半期）'!H22,0)</f>
        <v>0</v>
      </c>
      <c r="Z15" s="66">
        <f>IF($V15&gt;0,'日割計算書（第３四半期）'!I22,0)</f>
        <v>0</v>
      </c>
      <c r="AB15" s="83">
        <v>10</v>
      </c>
      <c r="AC15" s="84">
        <f>N37</f>
        <v>0</v>
      </c>
      <c r="AD15" s="84">
        <f t="shared" ref="AD15:AE15" si="11">O37</f>
        <v>0</v>
      </c>
      <c r="AE15" s="84">
        <f t="shared" si="11"/>
        <v>0</v>
      </c>
    </row>
    <row r="16" spans="1:31" ht="30" customHeight="1" x14ac:dyDescent="0.15">
      <c r="A16" s="191"/>
      <c r="B16" s="230"/>
      <c r="C16" s="224"/>
      <c r="D16" s="234"/>
      <c r="E16" s="235"/>
      <c r="F16" s="241"/>
      <c r="G16" s="242"/>
      <c r="H16" s="243"/>
      <c r="I16" s="220"/>
      <c r="J16" s="220"/>
      <c r="K16" s="222"/>
      <c r="L16" s="224"/>
      <c r="M16" s="19" t="s">
        <v>15</v>
      </c>
      <c r="N16" s="22">
        <f>IF(AND($I15&lt;=DATEVALUE("2025/10/31"),$J15&lt;=DATEVALUE("2026/3/31"),$J15&gt;=DATEVALUE("2025/4/1")),IF(OR(IFERROR(VLOOKUP($A15,$V$6:$Z$25,5,FALSE),"")="",IFERROR(VLOOKUP($A15,$V$6:$Z$25,2,FALSE),"")&lt;&gt;N$7),VLOOKUP($F15,借上宿舎台帳!$B$6:$G$25,6,FALSE),VLOOKUP($A15,$V$6:$Z$25,5,FALSE)),0)</f>
        <v>0</v>
      </c>
      <c r="O16" s="22">
        <f>IF(AND($I15&lt;=DATEVALUE("2025/11/30"),$J15&lt;=DATEVALUE("2026/3/31"),$J15&gt;=DATEVALUE("2025/11/1")),IF(OR(IFERROR(VLOOKUP($A15,$V$6:$Z$25,5,FALSE),"")="",IFERROR(VLOOKUP($A15,$V$6:$Z$25,2,FALSE),"")&lt;&gt;O$7),VLOOKUP($F15,借上宿舎台帳!$B$6:$G$25,6,FALSE),VLOOKUP($A15,$V$6:$Z$25,5,FALSE)),0)</f>
        <v>0</v>
      </c>
      <c r="P16" s="22">
        <f>IF(AND($J15&gt;=DATEVALUE("2025/12/1"),$J15&lt;=DATEVALUE("2026/3/31")),IF(OR(IFERROR(VLOOKUP($A15,$V$6:$Z$25,5,FALSE),"")="",IFERROR(VLOOKUP($A15,$V$6:$Z$25,2,FALSE),"")&lt;&gt;P$7),VLOOKUP($F15,借上宿舎台帳!$B$6:$G$25,6,FALSE),VLOOKUP($A15,$V$6:$Z$25,5,FALSE)),0)</f>
        <v>0</v>
      </c>
      <c r="Q16" s="227"/>
      <c r="S16" s="6" t="s">
        <v>64</v>
      </c>
      <c r="T16" s="15">
        <f>B39</f>
        <v>0</v>
      </c>
      <c r="V16" s="63">
        <f>'日割計算書（第３四半期）'!A24</f>
        <v>0</v>
      </c>
      <c r="W16" s="64" t="str">
        <f>IF(V16&gt;0,'日割計算書（第３四半期）'!D24,"")</f>
        <v/>
      </c>
      <c r="X16" s="65" t="str">
        <f>IF('日割計算書（第３四半期）'!Q25&gt;'日割計算書（第３四半期）'!Z25,'日割計算書（第３四半期）'!Z25,'日割計算書（第３四半期）'!Q25)</f>
        <v/>
      </c>
      <c r="Y16" s="66">
        <f>IF($V16&gt;0,'日割計算書（第３四半期）'!H24,0)</f>
        <v>0</v>
      </c>
      <c r="Z16" s="66">
        <f>IF($V16&gt;0,'日割計算書（第３四半期）'!I24,0)</f>
        <v>0</v>
      </c>
      <c r="AB16" s="83">
        <v>11</v>
      </c>
      <c r="AC16" s="84">
        <f>N40</f>
        <v>0</v>
      </c>
      <c r="AD16" s="84">
        <f t="shared" ref="AD16:AE16" si="12">O40</f>
        <v>0</v>
      </c>
      <c r="AE16" s="84">
        <f t="shared" si="12"/>
        <v>0</v>
      </c>
    </row>
    <row r="17" spans="1:31" ht="30" customHeight="1" x14ac:dyDescent="0.15">
      <c r="A17" s="192"/>
      <c r="B17" s="231"/>
      <c r="C17" s="225"/>
      <c r="D17" s="236"/>
      <c r="E17" s="237"/>
      <c r="F17" s="244"/>
      <c r="G17" s="245"/>
      <c r="H17" s="246"/>
      <c r="I17" s="221"/>
      <c r="J17" s="221"/>
      <c r="K17" s="222"/>
      <c r="L17" s="225"/>
      <c r="M17" s="19" t="s">
        <v>16</v>
      </c>
      <c r="N17" s="22">
        <f>IF(OR(IFERROR(VLOOKUP($A15,$V$6:$X$25,3,FALSE),"")="",IFERROR(VLOOKUP($A15,$V$6:$X$25,2,FALSE),"")&lt;&gt;N$7),ROUNDDOWN(IF((N15-N16)&gt;=82000,82000,N15-N16)*3/4,-2),VLOOKUP($A15,$V$6:$X$25,3,FALSE))</f>
        <v>0</v>
      </c>
      <c r="O17" s="22">
        <f>IF(OR(IFERROR(VLOOKUP($A15,$V$6:$X$25,3,FALSE),"")="",IFERROR(VLOOKUP($A15,$V$6:$X$25,2,FALSE),"")&lt;&gt;O$7),ROUNDDOWN(IF((O15-O16)&gt;=82000,82000,O15-O16)*3/4,-2),VLOOKUP($A15,$V$6:$X$25,3,FALSE))</f>
        <v>0</v>
      </c>
      <c r="P17" s="22">
        <f>IF(OR(IFERROR(VLOOKUP($A15,$V$6:$X$25,3,FALSE),"")="",IFERROR(VLOOKUP($A15,$V$6:$X$25,2,FALSE),"")&lt;&gt;P$7),ROUNDDOWN(IF((P15-P16)&gt;=82000,82000,P15-P16)*3/4,-2),VLOOKUP($A15,$V$6:$X$25,3,FALSE))</f>
        <v>0</v>
      </c>
      <c r="Q17" s="228"/>
      <c r="S17" s="6" t="s">
        <v>65</v>
      </c>
      <c r="T17" s="15">
        <f>B42</f>
        <v>0</v>
      </c>
      <c r="V17" s="63">
        <f>'日割計算書（第３四半期）'!A26</f>
        <v>0</v>
      </c>
      <c r="W17" s="64" t="str">
        <f>IF(V17&gt;0,'日割計算書（第３四半期）'!D26,"")</f>
        <v/>
      </c>
      <c r="X17" s="65" t="str">
        <f>IF('日割計算書（第３四半期）'!Q27&gt;'日割計算書（第３四半期）'!Z27,'日割計算書（第３四半期）'!Z27,'日割計算書（第３四半期）'!Q27)</f>
        <v/>
      </c>
      <c r="Y17" s="66">
        <f>IF($V17&gt;0,'日割計算書（第３四半期）'!H26,0)</f>
        <v>0</v>
      </c>
      <c r="Z17" s="66">
        <f>IF($V17&gt;0,'日割計算書（第３四半期）'!I26,0)</f>
        <v>0</v>
      </c>
      <c r="AB17" s="83">
        <v>12</v>
      </c>
      <c r="AC17" s="84">
        <f>N43</f>
        <v>0</v>
      </c>
      <c r="AD17" s="84">
        <f t="shared" ref="AD17:AE17" si="13">O43</f>
        <v>0</v>
      </c>
      <c r="AE17" s="84">
        <f t="shared" si="13"/>
        <v>0</v>
      </c>
    </row>
    <row r="18" spans="1:31" ht="30" customHeight="1" x14ac:dyDescent="0.15">
      <c r="A18" s="190">
        <v>4</v>
      </c>
      <c r="B18" s="229"/>
      <c r="C18" s="223"/>
      <c r="D18" s="232"/>
      <c r="E18" s="233"/>
      <c r="F18" s="238"/>
      <c r="G18" s="239"/>
      <c r="H18" s="240"/>
      <c r="I18" s="219"/>
      <c r="J18" s="219"/>
      <c r="K18" s="222"/>
      <c r="L18" s="223"/>
      <c r="M18" s="19" t="s">
        <v>14</v>
      </c>
      <c r="N18" s="22">
        <f>IF(AND($I18&lt;=DATEVALUE("2025/10/31"),$J18&lt;=DATEVALUE("2026/3/31"),$J18&gt;=DATEVALUE("2025/4/1")),IF(OR(IFERROR(VLOOKUP($A18,$V$6:$Y$25,4,FALSE),"")="",IFERROR(VLOOKUP($A18,$V$6:$Y$25,2,FALSE),"")&lt;&gt;N$7),VLOOKUP($F18,借上宿舎台帳!$B$6:$F$25,5,FALSE),VLOOKUP($A18,$V$6:$Y$25,4,FALSE)),0)</f>
        <v>0</v>
      </c>
      <c r="O18" s="22">
        <f>IF(AND($I18&lt;=DATEVALUE("2025/11/30"),$J18&lt;=DATEVALUE("2026/3/31"),$J18&gt;=DATEVALUE("2025/11/1")),IF(OR(IFERROR(VLOOKUP($A18,$V$6:$Y$25,4,FALSE),"")="",IFERROR(VLOOKUP($A18,$V$6:$Y$25,2,FALSE),"")&lt;&gt;O$7),VLOOKUP($F18,借上宿舎台帳!$B$6:$F$25,5,FALSE),VLOOKUP($A18,$V$6:$Y$25,4,FALSE)),0)</f>
        <v>0</v>
      </c>
      <c r="P18" s="22">
        <f>IF(AND($J18&gt;=DATEVALUE("2025/12/1"),$J18&lt;=DATEVALUE("2026/3/31")),IF(OR(IFERROR(VLOOKUP($A18,$V$6:$Y$25,4,FALSE),"")="",IFERROR(VLOOKUP($A18,$V$6:$Y$25,2,FALSE),"")&lt;&gt;P$7),VLOOKUP($F18,借上宿舎台帳!$B$6:$F$25,5,FALSE),VLOOKUP($A18,$V$6:$Y$25,4,FALSE)),0)</f>
        <v>0</v>
      </c>
      <c r="Q18" s="226">
        <f t="shared" ref="Q18:Q66" si="14">IF(B18&gt;0,SUM(N20:P20),0)</f>
        <v>0</v>
      </c>
      <c r="S18" s="6" t="s">
        <v>66</v>
      </c>
      <c r="T18" s="15">
        <f>B45</f>
        <v>0</v>
      </c>
      <c r="V18" s="63">
        <f>'日割計算書（第３四半期）'!A28</f>
        <v>0</v>
      </c>
      <c r="W18" s="64" t="str">
        <f>IF(V18&gt;0,'日割計算書（第３四半期）'!D28,"")</f>
        <v/>
      </c>
      <c r="X18" s="65" t="str">
        <f>IF('日割計算書（第３四半期）'!Q29&gt;'日割計算書（第３四半期）'!Z29,'日割計算書（第３四半期）'!Z29,'日割計算書（第３四半期）'!Q29)</f>
        <v/>
      </c>
      <c r="Y18" s="66">
        <f>IF($V18&gt;0,'日割計算書（第３四半期）'!H28,0)</f>
        <v>0</v>
      </c>
      <c r="Z18" s="66">
        <f>IF($V18&gt;0,'日割計算書（第３四半期）'!I28,0)</f>
        <v>0</v>
      </c>
      <c r="AB18" s="83">
        <v>13</v>
      </c>
      <c r="AC18" s="84">
        <f>N46</f>
        <v>0</v>
      </c>
      <c r="AD18" s="84">
        <f t="shared" ref="AD18:AE18" si="15">O46</f>
        <v>0</v>
      </c>
      <c r="AE18" s="84">
        <f t="shared" si="15"/>
        <v>0</v>
      </c>
    </row>
    <row r="19" spans="1:31" ht="30" customHeight="1" x14ac:dyDescent="0.15">
      <c r="A19" s="191"/>
      <c r="B19" s="230"/>
      <c r="C19" s="224"/>
      <c r="D19" s="234"/>
      <c r="E19" s="235"/>
      <c r="F19" s="241"/>
      <c r="G19" s="242"/>
      <c r="H19" s="243"/>
      <c r="I19" s="220"/>
      <c r="J19" s="220"/>
      <c r="K19" s="222"/>
      <c r="L19" s="224"/>
      <c r="M19" s="19" t="s">
        <v>15</v>
      </c>
      <c r="N19" s="22">
        <f>IF(AND($I18&lt;=DATEVALUE("2025/10/31"),$J18&lt;=DATEVALUE("2026/3/31"),$J18&gt;=DATEVALUE("2025/4/1")),IF(OR(IFERROR(VLOOKUP($A18,$V$6:$Z$25,5,FALSE),"")="",IFERROR(VLOOKUP($A18,$V$6:$Z$25,2,FALSE),"")&lt;&gt;N$7),VLOOKUP($F18,借上宿舎台帳!$B$6:$G$25,6,FALSE),VLOOKUP($A18,$V$6:$Z$25,5,FALSE)),0)</f>
        <v>0</v>
      </c>
      <c r="O19" s="22">
        <f>IF(AND($I18&lt;=DATEVALUE("2025/11/30"),$J18&lt;=DATEVALUE("2026/3/31"),$J18&gt;=DATEVALUE("2025/11/1")),IF(OR(IFERROR(VLOOKUP($A18,$V$6:$Z$25,5,FALSE),"")="",IFERROR(VLOOKUP($A18,$V$6:$Z$25,2,FALSE),"")&lt;&gt;O$7),VLOOKUP($F18,借上宿舎台帳!$B$6:$G$25,6,FALSE),VLOOKUP($A18,$V$6:$Z$25,5,FALSE)),0)</f>
        <v>0</v>
      </c>
      <c r="P19" s="22">
        <f>IF(AND($J18&gt;=DATEVALUE("2025/12/1"),$J18&lt;=DATEVALUE("2026/3/31")),IF(OR(IFERROR(VLOOKUP($A18,$V$6:$Z$25,5,FALSE),"")="",IFERROR(VLOOKUP($A18,$V$6:$Z$25,2,FALSE),"")&lt;&gt;P$7),VLOOKUP($F18,借上宿舎台帳!$B$6:$G$25,6,FALSE),VLOOKUP($A18,$V$6:$Z$25,5,FALSE)),0)</f>
        <v>0</v>
      </c>
      <c r="Q19" s="227"/>
      <c r="S19" s="15" t="s">
        <v>67</v>
      </c>
      <c r="T19" s="15">
        <f>B48</f>
        <v>0</v>
      </c>
      <c r="V19" s="63">
        <f>'日割計算書（第３四半期）'!A30</f>
        <v>0</v>
      </c>
      <c r="W19" s="64" t="str">
        <f>IF(V19&gt;0,'日割計算書（第３四半期）'!D30,"")</f>
        <v/>
      </c>
      <c r="X19" s="65" t="str">
        <f>IF('日割計算書（第３四半期）'!Q31&gt;'日割計算書（第３四半期）'!Z31,'日割計算書（第３四半期）'!Z31,'日割計算書（第３四半期）'!Q31)</f>
        <v/>
      </c>
      <c r="Y19" s="66">
        <f>IF($V19&gt;0,'日割計算書（第３四半期）'!H30,0)</f>
        <v>0</v>
      </c>
      <c r="Z19" s="66">
        <f>IF($V19&gt;0,'日割計算書（第３四半期）'!I30,0)</f>
        <v>0</v>
      </c>
      <c r="AB19" s="83">
        <v>14</v>
      </c>
      <c r="AC19" s="84">
        <f>N49</f>
        <v>0</v>
      </c>
      <c r="AD19" s="84">
        <f t="shared" ref="AD19:AE19" si="16">O49</f>
        <v>0</v>
      </c>
      <c r="AE19" s="84">
        <f t="shared" si="16"/>
        <v>0</v>
      </c>
    </row>
    <row r="20" spans="1:31" ht="30" customHeight="1" x14ac:dyDescent="0.15">
      <c r="A20" s="192"/>
      <c r="B20" s="231"/>
      <c r="C20" s="225"/>
      <c r="D20" s="236"/>
      <c r="E20" s="237"/>
      <c r="F20" s="244"/>
      <c r="G20" s="245"/>
      <c r="H20" s="246"/>
      <c r="I20" s="221"/>
      <c r="J20" s="221"/>
      <c r="K20" s="222"/>
      <c r="L20" s="225"/>
      <c r="M20" s="19" t="s">
        <v>16</v>
      </c>
      <c r="N20" s="22">
        <f>IF(OR(IFERROR(VLOOKUP($A18,$V$6:$X$25,3,FALSE),"")="",IFERROR(VLOOKUP($A18,$V$6:$X$25,2,FALSE),"")&lt;&gt;N$7),ROUNDDOWN(IF((N18-N19)&gt;=82000,82000,N18-N19)*3/4,-2),VLOOKUP($A18,$V$6:$X$25,3,FALSE))</f>
        <v>0</v>
      </c>
      <c r="O20" s="22">
        <f>IF(OR(IFERROR(VLOOKUP($A18,$V$6:$X$25,3,FALSE),"")="",IFERROR(VLOOKUP($A18,$V$6:$X$25,2,FALSE),"")&lt;&gt;O$7),ROUNDDOWN(IF((O18-O19)&gt;=82000,82000,O18-O19)*3/4,-2),VLOOKUP($A18,$V$6:$X$25,3,FALSE))</f>
        <v>0</v>
      </c>
      <c r="P20" s="22">
        <f>IF(OR(IFERROR(VLOOKUP($A18,$V$6:$X$25,3,FALSE),"")="",IFERROR(VLOOKUP($A18,$V$6:$X$25,2,FALSE),"")&lt;&gt;P$7),ROUNDDOWN(IF((P18-P19)&gt;=82000,82000,P18-P19)*3/4,-2),VLOOKUP($A18,$V$6:$X$25,3,FALSE))</f>
        <v>0</v>
      </c>
      <c r="Q20" s="228"/>
      <c r="S20" s="15" t="s">
        <v>68</v>
      </c>
      <c r="T20" s="15">
        <f>B51</f>
        <v>0</v>
      </c>
      <c r="V20" s="63">
        <f>'日割計算書（第３四半期）'!A32</f>
        <v>0</v>
      </c>
      <c r="W20" s="64" t="str">
        <f>IF(V20&gt;0,'日割計算書（第３四半期）'!D32,"")</f>
        <v/>
      </c>
      <c r="X20" s="65" t="str">
        <f>IF('日割計算書（第３四半期）'!Q33&gt;'日割計算書（第３四半期）'!Z33,'日割計算書（第３四半期）'!Z33,'日割計算書（第３四半期）'!Q33)</f>
        <v/>
      </c>
      <c r="Y20" s="66">
        <f>IF($V20&gt;0,'日割計算書（第３四半期）'!H32,0)</f>
        <v>0</v>
      </c>
      <c r="Z20" s="66">
        <f>IF($V20&gt;0,'日割計算書（第３四半期）'!I32,0)</f>
        <v>0</v>
      </c>
      <c r="AB20" s="83">
        <v>15</v>
      </c>
      <c r="AC20" s="84">
        <f>N52</f>
        <v>0</v>
      </c>
      <c r="AD20" s="84">
        <f t="shared" ref="AD20:AE20" si="17">O52</f>
        <v>0</v>
      </c>
      <c r="AE20" s="84">
        <f t="shared" si="17"/>
        <v>0</v>
      </c>
    </row>
    <row r="21" spans="1:31" ht="30" customHeight="1" x14ac:dyDescent="0.15">
      <c r="A21" s="190">
        <v>5</v>
      </c>
      <c r="B21" s="229"/>
      <c r="C21" s="223"/>
      <c r="D21" s="232"/>
      <c r="E21" s="233"/>
      <c r="F21" s="238"/>
      <c r="G21" s="239"/>
      <c r="H21" s="240"/>
      <c r="I21" s="219"/>
      <c r="J21" s="219"/>
      <c r="K21" s="222"/>
      <c r="L21" s="223"/>
      <c r="M21" s="19" t="s">
        <v>14</v>
      </c>
      <c r="N21" s="22">
        <f>IF(AND($I21&lt;=DATEVALUE("2025/10/31"),$J21&lt;=DATEVALUE("2026/3/31"),$J21&gt;=DATEVALUE("2025/4/1")),IF(OR(IFERROR(VLOOKUP($A21,$V$6:$Y$25,4,FALSE),"")="",IFERROR(VLOOKUP($A21,$V$6:$Y$25,2,FALSE),"")&lt;&gt;N$7),VLOOKUP($F21,借上宿舎台帳!$B$6:$F$25,5,FALSE),VLOOKUP($A21,$V$6:$Y$25,4,FALSE)),0)</f>
        <v>0</v>
      </c>
      <c r="O21" s="22">
        <f>IF(AND($I21&lt;=DATEVALUE("2025/11/30"),$J21&lt;=DATEVALUE("2026/3/31"),$J21&gt;=DATEVALUE("2025/11/1")),IF(OR(IFERROR(VLOOKUP($A21,$V$6:$Y$25,4,FALSE),"")="",IFERROR(VLOOKUP($A21,$V$6:$Y$25,2,FALSE),"")&lt;&gt;O$7),VLOOKUP($F21,借上宿舎台帳!$B$6:$F$25,5,FALSE),VLOOKUP($A21,$V$6:$Y$25,4,FALSE)),0)</f>
        <v>0</v>
      </c>
      <c r="P21" s="22">
        <f>IF(AND($J21&gt;=DATEVALUE("2025/12/1"),$J21&lt;=DATEVALUE("2026/3/31")),IF(OR(IFERROR(VLOOKUP($A21,$V$6:$Y$25,4,FALSE),"")="",IFERROR(VLOOKUP($A21,$V$6:$Y$25,2,FALSE),"")&lt;&gt;P$7),VLOOKUP($F21,借上宿舎台帳!$B$6:$F$25,5,FALSE),VLOOKUP($A21,$V$6:$Y$25,4,FALSE)),0)</f>
        <v>0</v>
      </c>
      <c r="Q21" s="226">
        <f t="shared" si="14"/>
        <v>0</v>
      </c>
      <c r="S21" s="15" t="s">
        <v>69</v>
      </c>
      <c r="T21" s="15">
        <f>B54</f>
        <v>0</v>
      </c>
      <c r="V21" s="63">
        <f>'日割計算書（第３四半期）'!A34</f>
        <v>0</v>
      </c>
      <c r="W21" s="64" t="str">
        <f>IF(V21&gt;0,'日割計算書（第３四半期）'!D34,"")</f>
        <v/>
      </c>
      <c r="X21" s="65" t="str">
        <f>IF('日割計算書（第３四半期）'!Q35&gt;'日割計算書（第３四半期）'!Z35,'日割計算書（第３四半期）'!Z35,'日割計算書（第３四半期）'!Q35)</f>
        <v/>
      </c>
      <c r="Y21" s="66">
        <f>IF($V21&gt;0,'日割計算書（第３四半期）'!H34,0)</f>
        <v>0</v>
      </c>
      <c r="Z21" s="66">
        <f>IF($V21&gt;0,'日割計算書（第３四半期）'!I34,0)</f>
        <v>0</v>
      </c>
      <c r="AB21" s="83">
        <v>16</v>
      </c>
      <c r="AC21" s="84">
        <f>N55</f>
        <v>0</v>
      </c>
      <c r="AD21" s="84">
        <f t="shared" ref="AD21:AE21" si="18">O55</f>
        <v>0</v>
      </c>
      <c r="AE21" s="84">
        <f t="shared" si="18"/>
        <v>0</v>
      </c>
    </row>
    <row r="22" spans="1:31" ht="30" customHeight="1" x14ac:dyDescent="0.15">
      <c r="A22" s="191"/>
      <c r="B22" s="230"/>
      <c r="C22" s="224"/>
      <c r="D22" s="234"/>
      <c r="E22" s="235"/>
      <c r="F22" s="241"/>
      <c r="G22" s="242"/>
      <c r="H22" s="243"/>
      <c r="I22" s="220"/>
      <c r="J22" s="220"/>
      <c r="K22" s="222"/>
      <c r="L22" s="224"/>
      <c r="M22" s="19" t="s">
        <v>15</v>
      </c>
      <c r="N22" s="22">
        <f>IF(AND($I21&lt;=DATEVALUE("2025/10/31"),$J21&lt;=DATEVALUE("2026/3/31"),$J21&gt;=DATEVALUE("2025/4/1")),IF(OR(IFERROR(VLOOKUP($A21,$V$6:$Z$25,5,FALSE),"")="",IFERROR(VLOOKUP($A21,$V$6:$Z$25,2,FALSE),"")&lt;&gt;N$7),VLOOKUP($F21,借上宿舎台帳!$B$6:$G$25,6,FALSE),VLOOKUP($A21,$V$6:$Z$25,5,FALSE)),0)</f>
        <v>0</v>
      </c>
      <c r="O22" s="22">
        <f>IF(AND($I21&lt;=DATEVALUE("2025/11/30"),$J21&lt;=DATEVALUE("2026/3/31"),$J21&gt;=DATEVALUE("2025/11/1")),IF(OR(IFERROR(VLOOKUP($A21,$V$6:$Z$25,5,FALSE),"")="",IFERROR(VLOOKUP($A21,$V$6:$Z$25,2,FALSE),"")&lt;&gt;O$7),VLOOKUP($F21,借上宿舎台帳!$B$6:$G$25,6,FALSE),VLOOKUP($A21,$V$6:$Z$25,5,FALSE)),0)</f>
        <v>0</v>
      </c>
      <c r="P22" s="22">
        <f>IF(AND($J21&gt;=DATEVALUE("2025/12/1"),$J21&lt;=DATEVALUE("2026/3/31")),IF(OR(IFERROR(VLOOKUP($A21,$V$6:$Z$25,5,FALSE),"")="",IFERROR(VLOOKUP($A21,$V$6:$Z$25,2,FALSE),"")&lt;&gt;P$7),VLOOKUP($F21,借上宿舎台帳!$B$6:$G$25,6,FALSE),VLOOKUP($A21,$V$6:$Z$25,5,FALSE)),0)</f>
        <v>0</v>
      </c>
      <c r="Q22" s="227"/>
      <c r="T22" s="15">
        <f>B57</f>
        <v>0</v>
      </c>
      <c r="V22" s="63">
        <f>'日割計算書（第３四半期）'!A36</f>
        <v>0</v>
      </c>
      <c r="W22" s="64" t="str">
        <f>IF(V22&gt;0,'日割計算書（第３四半期）'!D36,"")</f>
        <v/>
      </c>
      <c r="X22" s="65" t="str">
        <f>IF('日割計算書（第３四半期）'!Q37&gt;'日割計算書（第３四半期）'!Z37,'日割計算書（第３四半期）'!Z37,'日割計算書（第３四半期）'!Q37)</f>
        <v/>
      </c>
      <c r="Y22" s="66">
        <f>IF($V22&gt;0,'日割計算書（第３四半期）'!H36,0)</f>
        <v>0</v>
      </c>
      <c r="Z22" s="66">
        <f>IF($V22&gt;0,'日割計算書（第３四半期）'!I36,0)</f>
        <v>0</v>
      </c>
      <c r="AB22" s="83">
        <v>17</v>
      </c>
      <c r="AC22" s="84">
        <f>N58</f>
        <v>0</v>
      </c>
      <c r="AD22" s="84">
        <f t="shared" ref="AD22:AE22" si="19">O58</f>
        <v>0</v>
      </c>
      <c r="AE22" s="84">
        <f t="shared" si="19"/>
        <v>0</v>
      </c>
    </row>
    <row r="23" spans="1:31" ht="30" customHeight="1" x14ac:dyDescent="0.15">
      <c r="A23" s="192"/>
      <c r="B23" s="231"/>
      <c r="C23" s="225"/>
      <c r="D23" s="236"/>
      <c r="E23" s="237"/>
      <c r="F23" s="244"/>
      <c r="G23" s="245"/>
      <c r="H23" s="246"/>
      <c r="I23" s="221"/>
      <c r="J23" s="221"/>
      <c r="K23" s="222"/>
      <c r="L23" s="225"/>
      <c r="M23" s="19" t="s">
        <v>16</v>
      </c>
      <c r="N23" s="22">
        <f>IF(OR(IFERROR(VLOOKUP($A21,$V$6:$X$25,3,FALSE),"")="",IFERROR(VLOOKUP($A21,$V$6:$X$25,2,FALSE),"")&lt;&gt;N$7),ROUNDDOWN(IF((N21-N22)&gt;=82000,82000,N21-N22)*3/4,-2),VLOOKUP($A21,$V$6:$X$25,3,FALSE))</f>
        <v>0</v>
      </c>
      <c r="O23" s="22">
        <f>IF(OR(IFERROR(VLOOKUP($A21,$V$6:$X$25,3,FALSE),"")="",IFERROR(VLOOKUP($A21,$V$6:$X$25,2,FALSE),"")&lt;&gt;O$7),ROUNDDOWN(IF((O21-O22)&gt;=82000,82000,O21-O22)*3/4,-2),VLOOKUP($A21,$V$6:$X$25,3,FALSE))</f>
        <v>0</v>
      </c>
      <c r="P23" s="22">
        <f>IF(OR(IFERROR(VLOOKUP($A21,$V$6:$X$25,3,FALSE),"")="",IFERROR(VLOOKUP($A21,$V$6:$X$25,2,FALSE),"")&lt;&gt;P$7),ROUNDDOWN(IF((P21-P22)&gt;=82000,82000,P21-P22)*3/4,-2),VLOOKUP($A21,$V$6:$X$25,3,FALSE))</f>
        <v>0</v>
      </c>
      <c r="Q23" s="228"/>
      <c r="T23" s="15">
        <f>B60</f>
        <v>0</v>
      </c>
      <c r="V23" s="63">
        <f>'日割計算書（第３四半期）'!A38</f>
        <v>0</v>
      </c>
      <c r="W23" s="64" t="str">
        <f>IF(V23&gt;0,'日割計算書（第３四半期）'!D38,"")</f>
        <v/>
      </c>
      <c r="X23" s="65" t="str">
        <f>IF('日割計算書（第３四半期）'!Q39&gt;'日割計算書（第３四半期）'!Z39,'日割計算書（第３四半期）'!Z39,'日割計算書（第３四半期）'!Q39)</f>
        <v/>
      </c>
      <c r="Y23" s="66">
        <f>IF($V23&gt;0,'日割計算書（第３四半期）'!H38,0)</f>
        <v>0</v>
      </c>
      <c r="Z23" s="66">
        <f>IF($V23&gt;0,'日割計算書（第３四半期）'!I38,0)</f>
        <v>0</v>
      </c>
      <c r="AB23" s="83">
        <v>18</v>
      </c>
      <c r="AC23" s="84">
        <f>N61</f>
        <v>0</v>
      </c>
      <c r="AD23" s="84">
        <f t="shared" ref="AD23:AE23" si="20">O61</f>
        <v>0</v>
      </c>
      <c r="AE23" s="84">
        <f t="shared" si="20"/>
        <v>0</v>
      </c>
    </row>
    <row r="24" spans="1:31" ht="30" customHeight="1" x14ac:dyDescent="0.15">
      <c r="A24" s="190">
        <v>6</v>
      </c>
      <c r="B24" s="229"/>
      <c r="C24" s="223"/>
      <c r="D24" s="232"/>
      <c r="E24" s="233"/>
      <c r="F24" s="238"/>
      <c r="G24" s="239"/>
      <c r="H24" s="240"/>
      <c r="I24" s="219"/>
      <c r="J24" s="219"/>
      <c r="K24" s="222"/>
      <c r="L24" s="223"/>
      <c r="M24" s="19" t="s">
        <v>14</v>
      </c>
      <c r="N24" s="22">
        <f>IF(AND($I24&lt;=DATEVALUE("2025/10/31"),$J24&lt;=DATEVALUE("2026/3/31"),$J24&gt;=DATEVALUE("2025/4/1")),IF(OR(IFERROR(VLOOKUP($A24,$V$6:$Y$25,4,FALSE),"")="",IFERROR(VLOOKUP($A24,$V$6:$Y$25,2,FALSE),"")&lt;&gt;N$7),VLOOKUP($F24,借上宿舎台帳!$B$6:$F$25,5,FALSE),VLOOKUP($A24,$V$6:$Y$25,4,FALSE)),0)</f>
        <v>0</v>
      </c>
      <c r="O24" s="22">
        <f>IF(AND($I24&lt;=DATEVALUE("2025/11/30"),$J24&lt;=DATEVALUE("2026/3/31"),$J24&gt;=DATEVALUE("2025/11/1")),IF(OR(IFERROR(VLOOKUP($A24,$V$6:$Y$25,4,FALSE),"")="",IFERROR(VLOOKUP($A24,$V$6:$Y$25,2,FALSE),"")&lt;&gt;O$7),VLOOKUP($F24,借上宿舎台帳!$B$6:$F$25,5,FALSE),VLOOKUP($A24,$V$6:$Y$25,4,FALSE)),0)</f>
        <v>0</v>
      </c>
      <c r="P24" s="22">
        <f>IF(AND($J24&gt;=DATEVALUE("2025/12/1"),$J24&lt;=DATEVALUE("2026/3/31")),IF(OR(IFERROR(VLOOKUP($A24,$V$6:$Y$25,4,FALSE),"")="",IFERROR(VLOOKUP($A24,$V$6:$Y$25,2,FALSE),"")&lt;&gt;P$7),VLOOKUP($F24,借上宿舎台帳!$B$6:$F$25,5,FALSE),VLOOKUP($A24,$V$6:$Y$25,4,FALSE)),0)</f>
        <v>0</v>
      </c>
      <c r="Q24" s="226">
        <f t="shared" si="14"/>
        <v>0</v>
      </c>
      <c r="T24" s="15">
        <f>B63</f>
        <v>0</v>
      </c>
      <c r="V24" s="63">
        <f>'日割計算書（第３四半期）'!A40</f>
        <v>0</v>
      </c>
      <c r="W24" s="64" t="str">
        <f>IF(V24&gt;0,'日割計算書（第３四半期）'!D42,"")</f>
        <v/>
      </c>
      <c r="X24" s="65" t="str">
        <f>IF('日割計算書（第３四半期）'!Q41&gt;'日割計算書（第３四半期）'!Z41,'日割計算書（第３四半期）'!Z41,'日割計算書（第３四半期）'!Q41)</f>
        <v/>
      </c>
      <c r="Y24" s="66">
        <f>IF($V24&gt;0,'日割計算書（第３四半期）'!H40,0)</f>
        <v>0</v>
      </c>
      <c r="Z24" s="66">
        <f>IF($V24&gt;0,'日割計算書（第３四半期）'!I40,0)</f>
        <v>0</v>
      </c>
      <c r="AB24" s="83">
        <v>19</v>
      </c>
      <c r="AC24" s="84">
        <f>N64</f>
        <v>0</v>
      </c>
      <c r="AD24" s="84">
        <f t="shared" ref="AD24:AE24" si="21">O64</f>
        <v>0</v>
      </c>
      <c r="AE24" s="84">
        <f t="shared" si="21"/>
        <v>0</v>
      </c>
    </row>
    <row r="25" spans="1:31" ht="30" customHeight="1" x14ac:dyDescent="0.15">
      <c r="A25" s="191"/>
      <c r="B25" s="230"/>
      <c r="C25" s="224"/>
      <c r="D25" s="234"/>
      <c r="E25" s="235"/>
      <c r="F25" s="241"/>
      <c r="G25" s="242"/>
      <c r="H25" s="243"/>
      <c r="I25" s="220"/>
      <c r="J25" s="220"/>
      <c r="K25" s="222"/>
      <c r="L25" s="224"/>
      <c r="M25" s="19" t="s">
        <v>15</v>
      </c>
      <c r="N25" s="22">
        <f>IF(AND($I24&lt;=DATEVALUE("2025/10/31"),$J24&lt;=DATEVALUE("2026/3/31"),$J24&gt;=DATEVALUE("2025/4/1")),IF(OR(IFERROR(VLOOKUP($A24,$V$6:$Z$25,5,FALSE),"")="",IFERROR(VLOOKUP($A24,$V$6:$Z$25,2,FALSE),"")&lt;&gt;N$7),VLOOKUP($F24,借上宿舎台帳!$B$6:$G$25,6,FALSE),VLOOKUP($A24,$V$6:$Z$25,5,FALSE)),0)</f>
        <v>0</v>
      </c>
      <c r="O25" s="22">
        <f>IF(AND($I24&lt;=DATEVALUE("2025/11/30"),$J24&lt;=DATEVALUE("2026/3/31"),$J24&gt;=DATEVALUE("2025/11/1")),IF(OR(IFERROR(VLOOKUP($A24,$V$6:$Z$25,5,FALSE),"")="",IFERROR(VLOOKUP($A24,$V$6:$Z$25,2,FALSE),"")&lt;&gt;O$7),VLOOKUP($F24,借上宿舎台帳!$B$6:$G$25,6,FALSE),VLOOKUP($A24,$V$6:$Z$25,5,FALSE)),0)</f>
        <v>0</v>
      </c>
      <c r="P25" s="22">
        <f>IF(AND($J24&gt;=DATEVALUE("2025/12/1"),$J24&lt;=DATEVALUE("2026/3/31")),IF(OR(IFERROR(VLOOKUP($A24,$V$6:$Z$25,5,FALSE),"")="",IFERROR(VLOOKUP($A24,$V$6:$Z$25,2,FALSE),"")&lt;&gt;P$7),VLOOKUP($F24,借上宿舎台帳!$B$6:$G$25,6,FALSE),VLOOKUP($A24,$V$6:$Z$25,5,FALSE)),0)</f>
        <v>0</v>
      </c>
      <c r="Q25" s="227"/>
      <c r="T25" s="15">
        <f>B66</f>
        <v>0</v>
      </c>
      <c r="V25" s="63">
        <f>'日割計算書（第３四半期）'!A42</f>
        <v>0</v>
      </c>
      <c r="W25" s="64" t="str">
        <f>IF(V25&gt;0,'日割計算書（第３四半期）'!D44,"")</f>
        <v/>
      </c>
      <c r="X25" s="65" t="str">
        <f>IF('日割計算書（第３四半期）'!Q43&gt;'日割計算書（第３四半期）'!Z43,'日割計算書（第３四半期）'!Z43,'日割計算書（第３四半期）'!Q43)</f>
        <v/>
      </c>
      <c r="Y25" s="66">
        <f>IF($V25&gt;0,'日割計算書（第３四半期）'!H42,0)</f>
        <v>0</v>
      </c>
      <c r="Z25" s="66">
        <f>IF($V25&gt;0,'日割計算書（第３四半期）'!I42,0)</f>
        <v>0</v>
      </c>
      <c r="AB25" s="83">
        <v>20</v>
      </c>
      <c r="AC25" s="84">
        <f>N67</f>
        <v>0</v>
      </c>
      <c r="AD25" s="84">
        <f t="shared" ref="AD25:AE25" si="22">O67</f>
        <v>0</v>
      </c>
      <c r="AE25" s="84">
        <f t="shared" si="22"/>
        <v>0</v>
      </c>
    </row>
    <row r="26" spans="1:31" ht="30" customHeight="1" x14ac:dyDescent="0.15">
      <c r="A26" s="192"/>
      <c r="B26" s="231"/>
      <c r="C26" s="225"/>
      <c r="D26" s="236"/>
      <c r="E26" s="237"/>
      <c r="F26" s="244"/>
      <c r="G26" s="245"/>
      <c r="H26" s="246"/>
      <c r="I26" s="221"/>
      <c r="J26" s="221"/>
      <c r="K26" s="222"/>
      <c r="L26" s="225"/>
      <c r="M26" s="19" t="s">
        <v>16</v>
      </c>
      <c r="N26" s="22">
        <f>IF(OR(IFERROR(VLOOKUP($A24,$V$6:$X$25,3,FALSE),"")="",IFERROR(VLOOKUP($A24,$V$6:$X$25,2,FALSE),"")&lt;&gt;N$7),ROUNDDOWN(IF((N24-N25)&gt;=82000,82000,N24-N25)*3/4,-2),VLOOKUP($A24,$V$6:$X$25,3,FALSE))</f>
        <v>0</v>
      </c>
      <c r="O26" s="22">
        <f>IF(OR(IFERROR(VLOOKUP($A24,$V$6:$X$25,3,FALSE),"")="",IFERROR(VLOOKUP($A24,$V$6:$X$25,2,FALSE),"")&lt;&gt;O$7),ROUNDDOWN(IF((O24-O25)&gt;=82000,82000,O24-O25)*3/4,-2),VLOOKUP($A24,$V$6:$X$25,3,FALSE))</f>
        <v>0</v>
      </c>
      <c r="P26" s="22">
        <f>IF(OR(IFERROR(VLOOKUP($A24,$V$6:$X$25,3,FALSE),"")="",IFERROR(VLOOKUP($A24,$V$6:$X$25,2,FALSE),"")&lt;&gt;P$7),ROUNDDOWN(IF((P24-P25)&gt;=82000,82000,P24-P25)*3/4,-2),VLOOKUP($A24,$V$6:$X$25,3,FALSE))</f>
        <v>0</v>
      </c>
      <c r="Q26" s="228"/>
      <c r="S26" s="12" t="s">
        <v>108</v>
      </c>
      <c r="T26" s="15">
        <f>SUMPRODUCT(1/COUNTIF(T6:T25,T6:T25))-1</f>
        <v>0</v>
      </c>
    </row>
    <row r="27" spans="1:31" ht="30" customHeight="1" x14ac:dyDescent="0.15">
      <c r="A27" s="190">
        <v>7</v>
      </c>
      <c r="B27" s="229"/>
      <c r="C27" s="223"/>
      <c r="D27" s="232"/>
      <c r="E27" s="233"/>
      <c r="F27" s="238"/>
      <c r="G27" s="239"/>
      <c r="H27" s="240"/>
      <c r="I27" s="219"/>
      <c r="J27" s="219"/>
      <c r="K27" s="222"/>
      <c r="L27" s="223"/>
      <c r="M27" s="19" t="s">
        <v>14</v>
      </c>
      <c r="N27" s="22">
        <f>IF(AND($I27&lt;=DATEVALUE("2025/10/31"),$J27&lt;=DATEVALUE("2026/3/31"),$J27&gt;=DATEVALUE("2025/4/1")),IF(OR(IFERROR(VLOOKUP($A27,$V$6:$Y$25,4,FALSE),"")="",IFERROR(VLOOKUP($A27,$V$6:$Y$25,2,FALSE),"")&lt;&gt;N$7),VLOOKUP($F27,借上宿舎台帳!$B$6:$F$25,5,FALSE),VLOOKUP($A27,$V$6:$Y$25,4,FALSE)),0)</f>
        <v>0</v>
      </c>
      <c r="O27" s="22">
        <f>IF(AND($I27&lt;=DATEVALUE("2025/11/30"),$J27&lt;=DATEVALUE("2026/3/31"),$J27&gt;=DATEVALUE("2025/11/1")),IF(OR(IFERROR(VLOOKUP($A27,$V$6:$Y$25,4,FALSE),"")="",IFERROR(VLOOKUP($A27,$V$6:$Y$25,2,FALSE),"")&lt;&gt;O$7),VLOOKUP($F27,借上宿舎台帳!$B$6:$F$25,5,FALSE),VLOOKUP($A27,$V$6:$Y$25,4,FALSE)),0)</f>
        <v>0</v>
      </c>
      <c r="P27" s="22">
        <f>IF(AND($J27&gt;=DATEVALUE("2025/12/1"),$J27&lt;=DATEVALUE("2026/3/31")),IF(OR(IFERROR(VLOOKUP($A27,$V$6:$Y$25,4,FALSE),"")="",IFERROR(VLOOKUP($A27,$V$6:$Y$25,2,FALSE),"")&lt;&gt;P$7),VLOOKUP($F27,借上宿舎台帳!$B$6:$F$25,5,FALSE),VLOOKUP($A27,$V$6:$Y$25,4,FALSE)),0)</f>
        <v>0</v>
      </c>
      <c r="Q27" s="226">
        <f t="shared" si="14"/>
        <v>0</v>
      </c>
    </row>
    <row r="28" spans="1:31" ht="30" customHeight="1" x14ac:dyDescent="0.15">
      <c r="A28" s="191"/>
      <c r="B28" s="230"/>
      <c r="C28" s="224"/>
      <c r="D28" s="234"/>
      <c r="E28" s="235"/>
      <c r="F28" s="241"/>
      <c r="G28" s="242"/>
      <c r="H28" s="243"/>
      <c r="I28" s="220"/>
      <c r="J28" s="220"/>
      <c r="K28" s="222"/>
      <c r="L28" s="224"/>
      <c r="M28" s="19" t="s">
        <v>15</v>
      </c>
      <c r="N28" s="22">
        <f>IF(AND($I27&lt;=DATEVALUE("2025/10/31"),$J27&lt;=DATEVALUE("2026/3/31"),$J27&gt;=DATEVALUE("2025/4/1")),IF(OR(IFERROR(VLOOKUP($A27,$V$6:$Z$25,5,FALSE),"")="",IFERROR(VLOOKUP($A27,$V$6:$Z$25,2,FALSE),"")&lt;&gt;N$7),VLOOKUP($F27,借上宿舎台帳!$B$6:$G$25,6,FALSE),VLOOKUP($A27,$V$6:$Z$25,5,FALSE)),0)</f>
        <v>0</v>
      </c>
      <c r="O28" s="22">
        <f>IF(AND($I27&lt;=DATEVALUE("2025/11/30"),$J27&lt;=DATEVALUE("2026/3/31"),$J27&gt;=DATEVALUE("2025/11/1")),IF(OR(IFERROR(VLOOKUP($A27,$V$6:$Z$25,5,FALSE),"")="",IFERROR(VLOOKUP($A27,$V$6:$Z$25,2,FALSE),"")&lt;&gt;O$7),VLOOKUP($F27,借上宿舎台帳!$B$6:$G$25,6,FALSE),VLOOKUP($A27,$V$6:$Z$25,5,FALSE)),0)</f>
        <v>0</v>
      </c>
      <c r="P28" s="22">
        <f>IF(AND($J27&gt;=DATEVALUE("2025/12/1"),$J27&lt;=DATEVALUE("2026/3/31")),IF(OR(IFERROR(VLOOKUP($A27,$V$6:$Z$25,5,FALSE),"")="",IFERROR(VLOOKUP($A27,$V$6:$Z$25,2,FALSE),"")&lt;&gt;P$7),VLOOKUP($F27,借上宿舎台帳!$B$6:$G$25,6,FALSE),VLOOKUP($A27,$V$6:$Z$25,5,FALSE)),0)</f>
        <v>0</v>
      </c>
      <c r="Q28" s="227"/>
    </row>
    <row r="29" spans="1:31" ht="30" customHeight="1" x14ac:dyDescent="0.15">
      <c r="A29" s="192"/>
      <c r="B29" s="231"/>
      <c r="C29" s="225"/>
      <c r="D29" s="236"/>
      <c r="E29" s="237"/>
      <c r="F29" s="244"/>
      <c r="G29" s="245"/>
      <c r="H29" s="246"/>
      <c r="I29" s="221"/>
      <c r="J29" s="221"/>
      <c r="K29" s="222"/>
      <c r="L29" s="225"/>
      <c r="M29" s="19" t="s">
        <v>16</v>
      </c>
      <c r="N29" s="22">
        <f>IF(OR(IFERROR(VLOOKUP($A27,$V$6:$X$25,3,FALSE),"")="",IFERROR(VLOOKUP($A27,$V$6:$X$25,2,FALSE),"")&lt;&gt;N$7),ROUNDDOWN(IF((N27-N28)&gt;=82000,82000,N27-N28)*3/4,-2),VLOOKUP($A27,$V$6:$X$25,3,FALSE))</f>
        <v>0</v>
      </c>
      <c r="O29" s="22">
        <f>IF(OR(IFERROR(VLOOKUP($A27,$V$6:$X$25,3,FALSE),"")="",IFERROR(VLOOKUP($A27,$V$6:$X$25,2,FALSE),"")&lt;&gt;O$7),ROUNDDOWN(IF((O27-O28)&gt;=82000,82000,O27-O28)*3/4,-2),VLOOKUP($A27,$V$6:$X$25,3,FALSE))</f>
        <v>0</v>
      </c>
      <c r="P29" s="22">
        <f>IF(OR(IFERROR(VLOOKUP($A27,$V$6:$X$25,3,FALSE),"")="",IFERROR(VLOOKUP($A27,$V$6:$X$25,2,FALSE),"")&lt;&gt;P$7),ROUNDDOWN(IF((P27-P28)&gt;=82000,82000,P27-P28)*3/4,-2),VLOOKUP($A27,$V$6:$X$25,3,FALSE))</f>
        <v>0</v>
      </c>
      <c r="Q29" s="228"/>
    </row>
    <row r="30" spans="1:31" ht="30" customHeight="1" x14ac:dyDescent="0.15">
      <c r="A30" s="190">
        <v>8</v>
      </c>
      <c r="B30" s="229"/>
      <c r="C30" s="223"/>
      <c r="D30" s="232"/>
      <c r="E30" s="233"/>
      <c r="F30" s="238"/>
      <c r="G30" s="239"/>
      <c r="H30" s="240"/>
      <c r="I30" s="219"/>
      <c r="J30" s="219"/>
      <c r="K30" s="222"/>
      <c r="L30" s="223"/>
      <c r="M30" s="19" t="s">
        <v>14</v>
      </c>
      <c r="N30" s="22">
        <f>IF(AND($I30&lt;=DATEVALUE("2025/10/31"),$J30&lt;=DATEVALUE("2026/3/31"),$J30&gt;=DATEVALUE("2025/4/1")),IF(OR(IFERROR(VLOOKUP($A30,$V$6:$Y$25,4,FALSE),"")="",IFERROR(VLOOKUP($A30,$V$6:$Y$25,2,FALSE),"")&lt;&gt;N$7),VLOOKUP($F30,借上宿舎台帳!$B$6:$F$25,5,FALSE),VLOOKUP($A30,$V$6:$Y$25,4,FALSE)),0)</f>
        <v>0</v>
      </c>
      <c r="O30" s="22">
        <f>IF(AND($I30&lt;=DATEVALUE("2025/11/30"),$J30&lt;=DATEVALUE("2026/3/31"),$J30&gt;=DATEVALUE("2025/11/1")),IF(OR(IFERROR(VLOOKUP($A30,$V$6:$Y$25,4,FALSE),"")="",IFERROR(VLOOKUP($A30,$V$6:$Y$25,2,FALSE),"")&lt;&gt;O$7),VLOOKUP($F30,借上宿舎台帳!$B$6:$F$25,5,FALSE),VLOOKUP($A30,$V$6:$Y$25,4,FALSE)),0)</f>
        <v>0</v>
      </c>
      <c r="P30" s="22">
        <f>IF(AND($J30&gt;=DATEVALUE("2025/12/1"),$J30&lt;=DATEVALUE("2026/3/31")),IF(OR(IFERROR(VLOOKUP($A30,$V$6:$Y$25,4,FALSE),"")="",IFERROR(VLOOKUP($A30,$V$6:$Y$25,2,FALSE),"")&lt;&gt;P$7),VLOOKUP($F30,借上宿舎台帳!$B$6:$F$25,5,FALSE),VLOOKUP($A30,$V$6:$Y$25,4,FALSE)),0)</f>
        <v>0</v>
      </c>
      <c r="Q30" s="226">
        <f t="shared" si="14"/>
        <v>0</v>
      </c>
    </row>
    <row r="31" spans="1:31" ht="30" customHeight="1" x14ac:dyDescent="0.15">
      <c r="A31" s="191"/>
      <c r="B31" s="230"/>
      <c r="C31" s="224"/>
      <c r="D31" s="234"/>
      <c r="E31" s="235"/>
      <c r="F31" s="241"/>
      <c r="G31" s="242"/>
      <c r="H31" s="243"/>
      <c r="I31" s="220"/>
      <c r="J31" s="220"/>
      <c r="K31" s="222"/>
      <c r="L31" s="224"/>
      <c r="M31" s="19" t="s">
        <v>15</v>
      </c>
      <c r="N31" s="22">
        <f>IF(AND($I30&lt;=DATEVALUE("2025/10/31"),$J30&lt;=DATEVALUE("2026/3/31"),$J30&gt;=DATEVALUE("2025/4/1")),IF(OR(IFERROR(VLOOKUP($A30,$V$6:$Z$25,5,FALSE),"")="",IFERROR(VLOOKUP($A30,$V$6:$Z$25,2,FALSE),"")&lt;&gt;N$7),VLOOKUP($F30,借上宿舎台帳!$B$6:$G$25,6,FALSE),VLOOKUP($A30,$V$6:$Z$25,5,FALSE)),0)</f>
        <v>0</v>
      </c>
      <c r="O31" s="22">
        <f>IF(AND($I30&lt;=DATEVALUE("2025/11/30"),$J30&lt;=DATEVALUE("2026/3/31"),$J30&gt;=DATEVALUE("2025/11/1")),IF(OR(IFERROR(VLOOKUP($A30,$V$6:$Z$25,5,FALSE),"")="",IFERROR(VLOOKUP($A30,$V$6:$Z$25,2,FALSE),"")&lt;&gt;O$7),VLOOKUP($F30,借上宿舎台帳!$B$6:$G$25,6,FALSE),VLOOKUP($A30,$V$6:$Z$25,5,FALSE)),0)</f>
        <v>0</v>
      </c>
      <c r="P31" s="22">
        <f>IF(AND($J30&gt;=DATEVALUE("2025/12/1"),$J30&lt;=DATEVALUE("2026/3/31")),IF(OR(IFERROR(VLOOKUP($A30,$V$6:$Z$25,5,FALSE),"")="",IFERROR(VLOOKUP($A30,$V$6:$Z$25,2,FALSE),"")&lt;&gt;P$7),VLOOKUP($F30,借上宿舎台帳!$B$6:$G$25,6,FALSE),VLOOKUP($A30,$V$6:$Z$25,5,FALSE)),0)</f>
        <v>0</v>
      </c>
      <c r="Q31" s="227"/>
    </row>
    <row r="32" spans="1:31" ht="30" customHeight="1" x14ac:dyDescent="0.15">
      <c r="A32" s="192"/>
      <c r="B32" s="231"/>
      <c r="C32" s="225"/>
      <c r="D32" s="236"/>
      <c r="E32" s="237"/>
      <c r="F32" s="244"/>
      <c r="G32" s="245"/>
      <c r="H32" s="246"/>
      <c r="I32" s="221"/>
      <c r="J32" s="221"/>
      <c r="K32" s="222"/>
      <c r="L32" s="225"/>
      <c r="M32" s="19" t="s">
        <v>16</v>
      </c>
      <c r="N32" s="22">
        <f>IF(OR(IFERROR(VLOOKUP($A30,$V$6:$X$25,3,FALSE),"")="",IFERROR(VLOOKUP($A30,$V$6:$X$25,2,FALSE),"")&lt;&gt;N$7),ROUNDDOWN(IF((N30-N31)&gt;=82000,82000,N30-N31)*3/4,-2),VLOOKUP($A30,$V$6:$X$25,3,FALSE))</f>
        <v>0</v>
      </c>
      <c r="O32" s="22">
        <f>IF(OR(IFERROR(VLOOKUP($A30,$V$6:$X$25,3,FALSE),"")="",IFERROR(VLOOKUP($A30,$V$6:$X$25,2,FALSE),"")&lt;&gt;O$7),ROUNDDOWN(IF((O30-O31)&gt;=82000,82000,O30-O31)*3/4,-2),VLOOKUP($A30,$V$6:$X$25,3,FALSE))</f>
        <v>0</v>
      </c>
      <c r="P32" s="22">
        <f>IF(OR(IFERROR(VLOOKUP($A30,$V$6:$X$25,3,FALSE),"")="",IFERROR(VLOOKUP($A30,$V$6:$X$25,2,FALSE),"")&lt;&gt;P$7),ROUNDDOWN(IF((P30-P31)&gt;=82000,82000,P30-P31)*3/4,-2),VLOOKUP($A30,$V$6:$X$25,3,FALSE))</f>
        <v>0</v>
      </c>
      <c r="Q32" s="228"/>
    </row>
    <row r="33" spans="1:17" ht="30" customHeight="1" x14ac:dyDescent="0.15">
      <c r="A33" s="190">
        <v>9</v>
      </c>
      <c r="B33" s="229"/>
      <c r="C33" s="223"/>
      <c r="D33" s="232"/>
      <c r="E33" s="233"/>
      <c r="F33" s="238"/>
      <c r="G33" s="239"/>
      <c r="H33" s="240"/>
      <c r="I33" s="219"/>
      <c r="J33" s="219"/>
      <c r="K33" s="222"/>
      <c r="L33" s="223"/>
      <c r="M33" s="19" t="s">
        <v>14</v>
      </c>
      <c r="N33" s="22">
        <f>IF(AND($I33&lt;=DATEVALUE("2025/10/31"),$J33&lt;=DATEVALUE("2026/3/31"),$J33&gt;=DATEVALUE("2025/4/1")),IF(OR(IFERROR(VLOOKUP($A33,$V$6:$Y$25,4,FALSE),"")="",IFERROR(VLOOKUP($A33,$V$6:$Y$25,2,FALSE),"")&lt;&gt;N$7),VLOOKUP($F33,借上宿舎台帳!$B$6:$F$25,5,FALSE),VLOOKUP($A33,$V$6:$Y$25,4,FALSE)),0)</f>
        <v>0</v>
      </c>
      <c r="O33" s="22">
        <f>IF(AND($I33&lt;=DATEVALUE("2025/11/30"),$J33&lt;=DATEVALUE("2026/3/31"),$J33&gt;=DATEVALUE("2025/11/1")),IF(OR(IFERROR(VLOOKUP($A33,$V$6:$Y$25,4,FALSE),"")="",IFERROR(VLOOKUP($A33,$V$6:$Y$25,2,FALSE),"")&lt;&gt;O$7),VLOOKUP($F33,借上宿舎台帳!$B$6:$F$25,5,FALSE),VLOOKUP($A33,$V$6:$Y$25,4,FALSE)),0)</f>
        <v>0</v>
      </c>
      <c r="P33" s="22">
        <f>IF(AND($J33&gt;=DATEVALUE("2025/12/1"),$J33&lt;=DATEVALUE("2026/3/31")),IF(OR(IFERROR(VLOOKUP($A33,$V$6:$Y$25,4,FALSE),"")="",IFERROR(VLOOKUP($A33,$V$6:$Y$25,2,FALSE),"")&lt;&gt;P$7),VLOOKUP($F33,借上宿舎台帳!$B$6:$F$25,5,FALSE),VLOOKUP($A33,$V$6:$Y$25,4,FALSE)),0)</f>
        <v>0</v>
      </c>
      <c r="Q33" s="226">
        <f t="shared" si="14"/>
        <v>0</v>
      </c>
    </row>
    <row r="34" spans="1:17" ht="30" customHeight="1" x14ac:dyDescent="0.15">
      <c r="A34" s="191"/>
      <c r="B34" s="230"/>
      <c r="C34" s="224"/>
      <c r="D34" s="234"/>
      <c r="E34" s="235"/>
      <c r="F34" s="241"/>
      <c r="G34" s="242"/>
      <c r="H34" s="243"/>
      <c r="I34" s="220"/>
      <c r="J34" s="220"/>
      <c r="K34" s="222"/>
      <c r="L34" s="224"/>
      <c r="M34" s="19" t="s">
        <v>15</v>
      </c>
      <c r="N34" s="22">
        <f>IF(AND($I33&lt;=DATEVALUE("2025/10/31"),$J33&lt;=DATEVALUE("2026/3/31"),$J33&gt;=DATEVALUE("2025/4/1")),IF(OR(IFERROR(VLOOKUP($A33,$V$6:$Z$25,5,FALSE),"")="",IFERROR(VLOOKUP($A33,$V$6:$Z$25,2,FALSE),"")&lt;&gt;N$7),VLOOKUP($F33,借上宿舎台帳!$B$6:$G$25,6,FALSE),VLOOKUP($A33,$V$6:$Z$25,5,FALSE)),0)</f>
        <v>0</v>
      </c>
      <c r="O34" s="22">
        <f>IF(AND($I33&lt;=DATEVALUE("2025/11/30"),$J33&lt;=DATEVALUE("2026/3/31"),$J33&gt;=DATEVALUE("2025/11/1")),IF(OR(IFERROR(VLOOKUP($A33,$V$6:$Z$25,5,FALSE),"")="",IFERROR(VLOOKUP($A33,$V$6:$Z$25,2,FALSE),"")&lt;&gt;O$7),VLOOKUP($F33,借上宿舎台帳!$B$6:$G$25,6,FALSE),VLOOKUP($A33,$V$6:$Z$25,5,FALSE)),0)</f>
        <v>0</v>
      </c>
      <c r="P34" s="22">
        <f>IF(AND($J33&gt;=DATEVALUE("2025/12/1"),$J33&lt;=DATEVALUE("2026/3/31")),IF(OR(IFERROR(VLOOKUP($A33,$V$6:$Z$25,5,FALSE),"")="",IFERROR(VLOOKUP($A33,$V$6:$Z$25,2,FALSE),"")&lt;&gt;P$7),VLOOKUP($F33,借上宿舎台帳!$B$6:$G$25,6,FALSE),VLOOKUP($A33,$V$6:$Z$25,5,FALSE)),0)</f>
        <v>0</v>
      </c>
      <c r="Q34" s="227"/>
    </row>
    <row r="35" spans="1:17" ht="30" customHeight="1" x14ac:dyDescent="0.15">
      <c r="A35" s="192"/>
      <c r="B35" s="231"/>
      <c r="C35" s="225"/>
      <c r="D35" s="236"/>
      <c r="E35" s="237"/>
      <c r="F35" s="244"/>
      <c r="G35" s="245"/>
      <c r="H35" s="246"/>
      <c r="I35" s="221"/>
      <c r="J35" s="221"/>
      <c r="K35" s="222"/>
      <c r="L35" s="225"/>
      <c r="M35" s="19" t="s">
        <v>16</v>
      </c>
      <c r="N35" s="22">
        <f>IF(OR(IFERROR(VLOOKUP($A33,$V$6:$X$25,3,FALSE),"")="",IFERROR(VLOOKUP($A33,$V$6:$X$25,2,FALSE),"")&lt;&gt;N$7),ROUNDDOWN(IF((N33-N34)&gt;=82000,82000,N33-N34)*3/4,-2),VLOOKUP($A33,$V$6:$X$25,3,FALSE))</f>
        <v>0</v>
      </c>
      <c r="O35" s="22">
        <f>IF(OR(IFERROR(VLOOKUP($A33,$V$6:$X$25,3,FALSE),"")="",IFERROR(VLOOKUP($A33,$V$6:$X$25,2,FALSE),"")&lt;&gt;O$7),ROUNDDOWN(IF((O33-O34)&gt;=82000,82000,O33-O34)*3/4,-2),VLOOKUP($A33,$V$6:$X$25,3,FALSE))</f>
        <v>0</v>
      </c>
      <c r="P35" s="22">
        <f>IF(OR(IFERROR(VLOOKUP($A33,$V$6:$X$25,3,FALSE),"")="",IFERROR(VLOOKUP($A33,$V$6:$X$25,2,FALSE),"")&lt;&gt;P$7),ROUNDDOWN(IF((P33-P34)&gt;=82000,82000,P33-P34)*3/4,-2),VLOOKUP($A33,$V$6:$X$25,3,FALSE))</f>
        <v>0</v>
      </c>
      <c r="Q35" s="228"/>
    </row>
    <row r="36" spans="1:17" ht="30" customHeight="1" x14ac:dyDescent="0.15">
      <c r="A36" s="190">
        <v>10</v>
      </c>
      <c r="B36" s="229"/>
      <c r="C36" s="223"/>
      <c r="D36" s="232"/>
      <c r="E36" s="233"/>
      <c r="F36" s="238"/>
      <c r="G36" s="239"/>
      <c r="H36" s="240"/>
      <c r="I36" s="219"/>
      <c r="J36" s="219"/>
      <c r="K36" s="222"/>
      <c r="L36" s="223"/>
      <c r="M36" s="19" t="s">
        <v>14</v>
      </c>
      <c r="N36" s="22">
        <f>IF(AND($I36&lt;=DATEVALUE("2025/10/31"),$J36&lt;=DATEVALUE("2026/3/31"),$J36&gt;=DATEVALUE("2025/4/1")),IF(OR(IFERROR(VLOOKUP($A36,$V$6:$Y$25,4,FALSE),"")="",IFERROR(VLOOKUP($A36,$V$6:$Y$25,2,FALSE),"")&lt;&gt;N$7),VLOOKUP($F36,借上宿舎台帳!$B$6:$F$25,5,FALSE),VLOOKUP($A36,$V$6:$Y$25,4,FALSE)),0)</f>
        <v>0</v>
      </c>
      <c r="O36" s="22">
        <f>IF(AND($I36&lt;=DATEVALUE("2025/11/30"),$J36&lt;=DATEVALUE("2026/3/31"),$J36&gt;=DATEVALUE("2025/11/1")),IF(OR(IFERROR(VLOOKUP($A36,$V$6:$Y$25,4,FALSE),"")="",IFERROR(VLOOKUP($A36,$V$6:$Y$25,2,FALSE),"")&lt;&gt;O$7),VLOOKUP($F36,借上宿舎台帳!$B$6:$F$25,5,FALSE),VLOOKUP($A36,$V$6:$Y$25,4,FALSE)),0)</f>
        <v>0</v>
      </c>
      <c r="P36" s="22">
        <f>IF(AND($J36&gt;=DATEVALUE("2025/12/1"),$J36&lt;=DATEVALUE("2026/3/31")),IF(OR(IFERROR(VLOOKUP($A36,$V$6:$Y$25,4,FALSE),"")="",IFERROR(VLOOKUP($A36,$V$6:$Y$25,2,FALSE),"")&lt;&gt;P$7),VLOOKUP($F36,借上宿舎台帳!$B$6:$F$25,5,FALSE),VLOOKUP($A36,$V$6:$Y$25,4,FALSE)),0)</f>
        <v>0</v>
      </c>
      <c r="Q36" s="226">
        <f t="shared" si="14"/>
        <v>0</v>
      </c>
    </row>
    <row r="37" spans="1:17" ht="30" customHeight="1" x14ac:dyDescent="0.15">
      <c r="A37" s="191"/>
      <c r="B37" s="230"/>
      <c r="C37" s="224"/>
      <c r="D37" s="234"/>
      <c r="E37" s="235"/>
      <c r="F37" s="241"/>
      <c r="G37" s="242"/>
      <c r="H37" s="243"/>
      <c r="I37" s="220"/>
      <c r="J37" s="220"/>
      <c r="K37" s="222"/>
      <c r="L37" s="224"/>
      <c r="M37" s="19" t="s">
        <v>15</v>
      </c>
      <c r="N37" s="22">
        <f>IF(AND($I36&lt;=DATEVALUE("2025/10/31"),$J36&lt;=DATEVALUE("2026/3/31"),$J36&gt;=DATEVALUE("2025/4/1")),IF(OR(IFERROR(VLOOKUP($A36,$V$6:$Z$25,5,FALSE),"")="",IFERROR(VLOOKUP($A36,$V$6:$Z$25,2,FALSE),"")&lt;&gt;N$7),VLOOKUP($F36,借上宿舎台帳!$B$6:$G$25,6,FALSE),VLOOKUP($A36,$V$6:$Z$25,5,FALSE)),0)</f>
        <v>0</v>
      </c>
      <c r="O37" s="22">
        <f>IF(AND($I36&lt;=DATEVALUE("2025/11/30"),$J36&lt;=DATEVALUE("2026/3/31"),$J36&gt;=DATEVALUE("2025/11/1")),IF(OR(IFERROR(VLOOKUP($A36,$V$6:$Z$25,5,FALSE),"")="",IFERROR(VLOOKUP($A36,$V$6:$Z$25,2,FALSE),"")&lt;&gt;O$7),VLOOKUP($F36,借上宿舎台帳!$B$6:$G$25,6,FALSE),VLOOKUP($A36,$V$6:$Z$25,5,FALSE)),0)</f>
        <v>0</v>
      </c>
      <c r="P37" s="22">
        <f>IF(AND($J36&gt;=DATEVALUE("2025/12/1"),$J36&lt;=DATEVALUE("2026/3/31")),IF(OR(IFERROR(VLOOKUP($A36,$V$6:$Z$25,5,FALSE),"")="",IFERROR(VLOOKUP($A36,$V$6:$Z$25,2,FALSE),"")&lt;&gt;P$7),VLOOKUP($F36,借上宿舎台帳!$B$6:$G$25,6,FALSE),VLOOKUP($A36,$V$6:$Z$25,5,FALSE)),0)</f>
        <v>0</v>
      </c>
      <c r="Q37" s="227"/>
    </row>
    <row r="38" spans="1:17" ht="30" customHeight="1" x14ac:dyDescent="0.15">
      <c r="A38" s="192"/>
      <c r="B38" s="231"/>
      <c r="C38" s="225"/>
      <c r="D38" s="236"/>
      <c r="E38" s="237"/>
      <c r="F38" s="244"/>
      <c r="G38" s="245"/>
      <c r="H38" s="246"/>
      <c r="I38" s="221"/>
      <c r="J38" s="221"/>
      <c r="K38" s="222"/>
      <c r="L38" s="225"/>
      <c r="M38" s="19" t="s">
        <v>16</v>
      </c>
      <c r="N38" s="22">
        <f>IF(OR(IFERROR(VLOOKUP($A36,$V$6:$X$25,3,FALSE),"")="",IFERROR(VLOOKUP($A36,$V$6:$X$25,2,FALSE),"")&lt;&gt;N$7),ROUNDDOWN(IF((N36-N37)&gt;=82000,82000,N36-N37)*3/4,-2),VLOOKUP($A36,$V$6:$X$25,3,FALSE))</f>
        <v>0</v>
      </c>
      <c r="O38" s="22">
        <f>IF(OR(IFERROR(VLOOKUP($A36,$V$6:$X$25,3,FALSE),"")="",IFERROR(VLOOKUP($A36,$V$6:$X$25,2,FALSE),"")&lt;&gt;O$7),ROUNDDOWN(IF((O36-O37)&gt;=82000,82000,O36-O37)*3/4,-2),VLOOKUP($A36,$V$6:$X$25,3,FALSE))</f>
        <v>0</v>
      </c>
      <c r="P38" s="22">
        <f>IF(OR(IFERROR(VLOOKUP($A36,$V$6:$X$25,3,FALSE),"")="",IFERROR(VLOOKUP($A36,$V$6:$X$25,2,FALSE),"")&lt;&gt;P$7),ROUNDDOWN(IF((P36-P37)&gt;=82000,82000,P36-P37)*3/4,-2),VLOOKUP($A36,$V$6:$X$25,3,FALSE))</f>
        <v>0</v>
      </c>
      <c r="Q38" s="228"/>
    </row>
    <row r="39" spans="1:17" ht="30" customHeight="1" x14ac:dyDescent="0.15">
      <c r="A39" s="190">
        <v>11</v>
      </c>
      <c r="B39" s="229"/>
      <c r="C39" s="223"/>
      <c r="D39" s="232"/>
      <c r="E39" s="233"/>
      <c r="F39" s="238"/>
      <c r="G39" s="239"/>
      <c r="H39" s="240"/>
      <c r="I39" s="219"/>
      <c r="J39" s="219"/>
      <c r="K39" s="222"/>
      <c r="L39" s="223"/>
      <c r="M39" s="19" t="s">
        <v>14</v>
      </c>
      <c r="N39" s="22">
        <f>IF(AND($I39&lt;=DATEVALUE("2025/10/31"),$J39&lt;=DATEVALUE("2026/3/31"),$J39&gt;=DATEVALUE("2025/4/1")),IF(OR(IFERROR(VLOOKUP($A39,$V$6:$Y$25,4,FALSE),"")="",IFERROR(VLOOKUP($A39,$V$6:$Y$25,2,FALSE),"")&lt;&gt;N$7),VLOOKUP($F39,借上宿舎台帳!$B$6:$F$25,5,FALSE),VLOOKUP($A39,$V$6:$Y$25,4,FALSE)),0)</f>
        <v>0</v>
      </c>
      <c r="O39" s="22">
        <f>IF(AND($I39&lt;=DATEVALUE("2025/11/30"),$J39&lt;=DATEVALUE("2026/3/31"),$J39&gt;=DATEVALUE("2025/11/1")),IF(OR(IFERROR(VLOOKUP($A39,$V$6:$Y$25,4,FALSE),"")="",IFERROR(VLOOKUP($A39,$V$6:$Y$25,2,FALSE),"")&lt;&gt;O$7),VLOOKUP($F39,借上宿舎台帳!$B$6:$F$25,5,FALSE),VLOOKUP($A39,$V$6:$Y$25,4,FALSE)),0)</f>
        <v>0</v>
      </c>
      <c r="P39" s="22">
        <f>IF(AND($J39&gt;=DATEVALUE("2025/12/1"),$J39&lt;=DATEVALUE("2026/3/31")),IF(OR(IFERROR(VLOOKUP($A39,$V$6:$Y$25,4,FALSE),"")="",IFERROR(VLOOKUP($A39,$V$6:$Y$25,2,FALSE),"")&lt;&gt;P$7),VLOOKUP($F39,借上宿舎台帳!$B$6:$F$25,5,FALSE),VLOOKUP($A39,$V$6:$Y$25,4,FALSE)),0)</f>
        <v>0</v>
      </c>
      <c r="Q39" s="226">
        <f t="shared" si="14"/>
        <v>0</v>
      </c>
    </row>
    <row r="40" spans="1:17" ht="30" customHeight="1" x14ac:dyDescent="0.15">
      <c r="A40" s="191"/>
      <c r="B40" s="230"/>
      <c r="C40" s="224"/>
      <c r="D40" s="234"/>
      <c r="E40" s="235"/>
      <c r="F40" s="241"/>
      <c r="G40" s="242"/>
      <c r="H40" s="243"/>
      <c r="I40" s="220"/>
      <c r="J40" s="220"/>
      <c r="K40" s="222"/>
      <c r="L40" s="224"/>
      <c r="M40" s="19" t="s">
        <v>15</v>
      </c>
      <c r="N40" s="22">
        <f>IF(AND($I39&lt;=DATEVALUE("2025/10/31"),$J39&lt;=DATEVALUE("2026/3/31"),$J39&gt;=DATEVALUE("2025/4/1")),IF(OR(IFERROR(VLOOKUP($A39,$V$6:$Z$25,5,FALSE),"")="",IFERROR(VLOOKUP($A39,$V$6:$Z$25,2,FALSE),"")&lt;&gt;N$7),VLOOKUP($F39,借上宿舎台帳!$B$6:$G$25,6,FALSE),VLOOKUP($A39,$V$6:$Z$25,5,FALSE)),0)</f>
        <v>0</v>
      </c>
      <c r="O40" s="22">
        <f>IF(AND($I39&lt;=DATEVALUE("2025/11/30"),$J39&lt;=DATEVALUE("2026/3/31"),$J39&gt;=DATEVALUE("2025/11/1")),IF(OR(IFERROR(VLOOKUP($A39,$V$6:$Z$25,5,FALSE),"")="",IFERROR(VLOOKUP($A39,$V$6:$Z$25,2,FALSE),"")&lt;&gt;O$7),VLOOKUP($F39,借上宿舎台帳!$B$6:$G$25,6,FALSE),VLOOKUP($A39,$V$6:$Z$25,5,FALSE)),0)</f>
        <v>0</v>
      </c>
      <c r="P40" s="22">
        <f>IF(AND($J39&gt;=DATEVALUE("2025/12/1"),$J39&lt;=DATEVALUE("2026/3/31")),IF(OR(IFERROR(VLOOKUP($A39,$V$6:$Z$25,5,FALSE),"")="",IFERROR(VLOOKUP($A39,$V$6:$Z$25,2,FALSE),"")&lt;&gt;P$7),VLOOKUP($F39,借上宿舎台帳!$B$6:$G$25,6,FALSE),VLOOKUP($A39,$V$6:$Z$25,5,FALSE)),0)</f>
        <v>0</v>
      </c>
      <c r="Q40" s="227"/>
    </row>
    <row r="41" spans="1:17" ht="30" customHeight="1" x14ac:dyDescent="0.15">
      <c r="A41" s="192"/>
      <c r="B41" s="231"/>
      <c r="C41" s="225"/>
      <c r="D41" s="236"/>
      <c r="E41" s="237"/>
      <c r="F41" s="244"/>
      <c r="G41" s="245"/>
      <c r="H41" s="246"/>
      <c r="I41" s="221"/>
      <c r="J41" s="221"/>
      <c r="K41" s="222"/>
      <c r="L41" s="225"/>
      <c r="M41" s="19" t="s">
        <v>16</v>
      </c>
      <c r="N41" s="22">
        <f>IF(OR(IFERROR(VLOOKUP($A39,$V$6:$X$25,3,FALSE),"")="",IFERROR(VLOOKUP($A39,$V$6:$X$25,2,FALSE),"")&lt;&gt;N$7),ROUNDDOWN(IF((N39-N40)&gt;=82000,82000,N39-N40)*3/4,-2),VLOOKUP($A39,$V$6:$X$25,3,FALSE))</f>
        <v>0</v>
      </c>
      <c r="O41" s="22">
        <f>IF(OR(IFERROR(VLOOKUP($A39,$V$6:$X$25,3,FALSE),"")="",IFERROR(VLOOKUP($A39,$V$6:$X$25,2,FALSE),"")&lt;&gt;O$7),ROUNDDOWN(IF((O39-O40)&gt;=82000,82000,O39-O40)*3/4,-2),VLOOKUP($A39,$V$6:$X$25,3,FALSE))</f>
        <v>0</v>
      </c>
      <c r="P41" s="22">
        <f>IF(OR(IFERROR(VLOOKUP($A39,$V$6:$X$25,3,FALSE),"")="",IFERROR(VLOOKUP($A39,$V$6:$X$25,2,FALSE),"")&lt;&gt;P$7),ROUNDDOWN(IF((P39-P40)&gt;=82000,82000,P39-P40)*3/4,-2),VLOOKUP($A39,$V$6:$X$25,3,FALSE))</f>
        <v>0</v>
      </c>
      <c r="Q41" s="228"/>
    </row>
    <row r="42" spans="1:17" ht="30" customHeight="1" x14ac:dyDescent="0.15">
      <c r="A42" s="190">
        <v>12</v>
      </c>
      <c r="B42" s="229"/>
      <c r="C42" s="223"/>
      <c r="D42" s="232"/>
      <c r="E42" s="233"/>
      <c r="F42" s="238"/>
      <c r="G42" s="239"/>
      <c r="H42" s="240"/>
      <c r="I42" s="219"/>
      <c r="J42" s="219"/>
      <c r="K42" s="222"/>
      <c r="L42" s="223"/>
      <c r="M42" s="19" t="s">
        <v>14</v>
      </c>
      <c r="N42" s="22">
        <f>IF(AND($I42&lt;=DATEVALUE("2025/10/31"),$J42&lt;=DATEVALUE("2026/3/31"),$J42&gt;=DATEVALUE("2025/4/1")),IF(OR(IFERROR(VLOOKUP($A42,$V$6:$Y$25,4,FALSE),"")="",IFERROR(VLOOKUP($A42,$V$6:$Y$25,2,FALSE),"")&lt;&gt;N$7),VLOOKUP($F42,借上宿舎台帳!$B$6:$F$25,5,FALSE),VLOOKUP($A42,$V$6:$Y$25,4,FALSE)),0)</f>
        <v>0</v>
      </c>
      <c r="O42" s="22">
        <f>IF(AND($I42&lt;=DATEVALUE("2025/11/30"),$J42&lt;=DATEVALUE("2026/3/31"),$J42&gt;=DATEVALUE("2025/11/1")),IF(OR(IFERROR(VLOOKUP($A42,$V$6:$Y$25,4,FALSE),"")="",IFERROR(VLOOKUP($A42,$V$6:$Y$25,2,FALSE),"")&lt;&gt;O$7),VLOOKUP($F42,借上宿舎台帳!$B$6:$F$25,5,FALSE),VLOOKUP($A42,$V$6:$Y$25,4,FALSE)),0)</f>
        <v>0</v>
      </c>
      <c r="P42" s="22">
        <f>IF(AND($J42&gt;=DATEVALUE("2025/12/1"),$J42&lt;=DATEVALUE("2026/3/31")),IF(OR(IFERROR(VLOOKUP($A42,$V$6:$Y$25,4,FALSE),"")="",IFERROR(VLOOKUP($A42,$V$6:$Y$25,2,FALSE),"")&lt;&gt;P$7),VLOOKUP($F42,借上宿舎台帳!$B$6:$F$25,5,FALSE),VLOOKUP($A42,$V$6:$Y$25,4,FALSE)),0)</f>
        <v>0</v>
      </c>
      <c r="Q42" s="226">
        <f t="shared" si="14"/>
        <v>0</v>
      </c>
    </row>
    <row r="43" spans="1:17" ht="30" customHeight="1" x14ac:dyDescent="0.15">
      <c r="A43" s="191"/>
      <c r="B43" s="230"/>
      <c r="C43" s="224"/>
      <c r="D43" s="234"/>
      <c r="E43" s="235"/>
      <c r="F43" s="241"/>
      <c r="G43" s="242"/>
      <c r="H43" s="243"/>
      <c r="I43" s="220"/>
      <c r="J43" s="220"/>
      <c r="K43" s="222"/>
      <c r="L43" s="224"/>
      <c r="M43" s="19" t="s">
        <v>15</v>
      </c>
      <c r="N43" s="22">
        <f>IF(AND($I42&lt;=DATEVALUE("2025/10/31"),$J42&lt;=DATEVALUE("2026/3/31"),$J42&gt;=DATEVALUE("2025/4/1")),IF(OR(IFERROR(VLOOKUP($A42,$V$6:$Z$25,5,FALSE),"")="",IFERROR(VLOOKUP($A42,$V$6:$Z$25,2,FALSE),"")&lt;&gt;N$7),VLOOKUP($F42,借上宿舎台帳!$B$6:$G$25,6,FALSE),VLOOKUP($A42,$V$6:$Z$25,5,FALSE)),0)</f>
        <v>0</v>
      </c>
      <c r="O43" s="22">
        <f>IF(AND($I42&lt;=DATEVALUE("2025/11/30"),$J42&lt;=DATEVALUE("2026/3/31"),$J42&gt;=DATEVALUE("2025/11/1")),IF(OR(IFERROR(VLOOKUP($A42,$V$6:$Z$25,5,FALSE),"")="",IFERROR(VLOOKUP($A42,$V$6:$Z$25,2,FALSE),"")&lt;&gt;O$7),VLOOKUP($F42,借上宿舎台帳!$B$6:$G$25,6,FALSE),VLOOKUP($A42,$V$6:$Z$25,5,FALSE)),0)</f>
        <v>0</v>
      </c>
      <c r="P43" s="22">
        <f>IF(AND($J42&gt;=DATEVALUE("2025/12/1"),$J42&lt;=DATEVALUE("2026/3/31")),IF(OR(IFERROR(VLOOKUP($A42,$V$6:$Z$25,5,FALSE),"")="",IFERROR(VLOOKUP($A42,$V$6:$Z$25,2,FALSE),"")&lt;&gt;P$7),VLOOKUP($F42,借上宿舎台帳!$B$6:$G$25,6,FALSE),VLOOKUP($A42,$V$6:$Z$25,5,FALSE)),0)</f>
        <v>0</v>
      </c>
      <c r="Q43" s="227"/>
    </row>
    <row r="44" spans="1:17" ht="30" customHeight="1" x14ac:dyDescent="0.15">
      <c r="A44" s="192"/>
      <c r="B44" s="231"/>
      <c r="C44" s="225"/>
      <c r="D44" s="236"/>
      <c r="E44" s="237"/>
      <c r="F44" s="244"/>
      <c r="G44" s="245"/>
      <c r="H44" s="246"/>
      <c r="I44" s="221"/>
      <c r="J44" s="221"/>
      <c r="K44" s="222"/>
      <c r="L44" s="225"/>
      <c r="M44" s="19" t="s">
        <v>16</v>
      </c>
      <c r="N44" s="22">
        <f>IF(OR(IFERROR(VLOOKUP($A42,$V$6:$X$25,3,FALSE),"")="",IFERROR(VLOOKUP($A42,$V$6:$X$25,2,FALSE),"")&lt;&gt;N$7),ROUNDDOWN(IF((N42-N43)&gt;=82000,82000,N42-N43)*3/4,-2),VLOOKUP($A42,$V$6:$X$25,3,FALSE))</f>
        <v>0</v>
      </c>
      <c r="O44" s="22">
        <f>IF(OR(IFERROR(VLOOKUP($A42,$V$6:$X$25,3,FALSE),"")="",IFERROR(VLOOKUP($A42,$V$6:$X$25,2,FALSE),"")&lt;&gt;O$7),ROUNDDOWN(IF((O42-O43)&gt;=82000,82000,O42-O43)*3/4,-2),VLOOKUP($A42,$V$6:$X$25,3,FALSE))</f>
        <v>0</v>
      </c>
      <c r="P44" s="22">
        <f>IF(OR(IFERROR(VLOOKUP($A42,$V$6:$X$25,3,FALSE),"")="",IFERROR(VLOOKUP($A42,$V$6:$X$25,2,FALSE),"")&lt;&gt;P$7),ROUNDDOWN(IF((P42-P43)&gt;=82000,82000,P42-P43)*3/4,-2),VLOOKUP($A42,$V$6:$X$25,3,FALSE))</f>
        <v>0</v>
      </c>
      <c r="Q44" s="228"/>
    </row>
    <row r="45" spans="1:17" ht="30" customHeight="1" x14ac:dyDescent="0.15">
      <c r="A45" s="190">
        <v>13</v>
      </c>
      <c r="B45" s="229"/>
      <c r="C45" s="223"/>
      <c r="D45" s="232"/>
      <c r="E45" s="233"/>
      <c r="F45" s="238"/>
      <c r="G45" s="239"/>
      <c r="H45" s="240"/>
      <c r="I45" s="219"/>
      <c r="J45" s="219"/>
      <c r="K45" s="222"/>
      <c r="L45" s="223"/>
      <c r="M45" s="19" t="s">
        <v>14</v>
      </c>
      <c r="N45" s="22">
        <f>IF(AND($I45&lt;=DATEVALUE("2025/10/31"),$J45&lt;=DATEVALUE("2026/3/31"),$J45&gt;=DATEVALUE("2025/4/1")),IF(OR(IFERROR(VLOOKUP($A45,$V$6:$Y$25,4,FALSE),"")="",IFERROR(VLOOKUP($A45,$V$6:$Y$25,2,FALSE),"")&lt;&gt;N$7),VLOOKUP($F45,借上宿舎台帳!$B$6:$F$25,5,FALSE),VLOOKUP($A45,$V$6:$Y$25,4,FALSE)),0)</f>
        <v>0</v>
      </c>
      <c r="O45" s="22">
        <f>IF(AND($I45&lt;=DATEVALUE("2025/11/30"),$J45&lt;=DATEVALUE("2026/3/31"),$J45&gt;=DATEVALUE("2025/11/1")),IF(OR(IFERROR(VLOOKUP($A45,$V$6:$Y$25,4,FALSE),"")="",IFERROR(VLOOKUP($A45,$V$6:$Y$25,2,FALSE),"")&lt;&gt;O$7),VLOOKUP($F45,借上宿舎台帳!$B$6:$F$25,5,FALSE),VLOOKUP($A45,$V$6:$Y$25,4,FALSE)),0)</f>
        <v>0</v>
      </c>
      <c r="P45" s="22">
        <f>IF(AND($J45&gt;=DATEVALUE("2025/12/1"),$J45&lt;=DATEVALUE("2026/3/31")),IF(OR(IFERROR(VLOOKUP($A45,$V$6:$Y$25,4,FALSE),"")="",IFERROR(VLOOKUP($A45,$V$6:$Y$25,2,FALSE),"")&lt;&gt;P$7),VLOOKUP($F45,借上宿舎台帳!$B$6:$F$25,5,FALSE),VLOOKUP($A45,$V$6:$Y$25,4,FALSE)),0)</f>
        <v>0</v>
      </c>
      <c r="Q45" s="226">
        <f t="shared" si="14"/>
        <v>0</v>
      </c>
    </row>
    <row r="46" spans="1:17" ht="30" customHeight="1" x14ac:dyDescent="0.15">
      <c r="A46" s="191"/>
      <c r="B46" s="230"/>
      <c r="C46" s="224"/>
      <c r="D46" s="234"/>
      <c r="E46" s="235"/>
      <c r="F46" s="241"/>
      <c r="G46" s="242"/>
      <c r="H46" s="243"/>
      <c r="I46" s="220"/>
      <c r="J46" s="220"/>
      <c r="K46" s="222"/>
      <c r="L46" s="224"/>
      <c r="M46" s="19" t="s">
        <v>15</v>
      </c>
      <c r="N46" s="22">
        <f>IF(AND($I45&lt;=DATEVALUE("2025/10/31"),$J45&lt;=DATEVALUE("2026/3/31"),$J45&gt;=DATEVALUE("2025/4/1")),IF(OR(IFERROR(VLOOKUP($A45,$V$6:$Z$25,5,FALSE),"")="",IFERROR(VLOOKUP($A45,$V$6:$Z$25,2,FALSE),"")&lt;&gt;N$7),VLOOKUP($F45,借上宿舎台帳!$B$6:$G$25,6,FALSE),VLOOKUP($A45,$V$6:$Z$25,5,FALSE)),0)</f>
        <v>0</v>
      </c>
      <c r="O46" s="22">
        <f>IF(AND($I45&lt;=DATEVALUE("2025/11/30"),$J45&lt;=DATEVALUE("2026/3/31"),$J45&gt;=DATEVALUE("2025/11/1")),IF(OR(IFERROR(VLOOKUP($A45,$V$6:$Z$25,5,FALSE),"")="",IFERROR(VLOOKUP($A45,$V$6:$Z$25,2,FALSE),"")&lt;&gt;O$7),VLOOKUP($F45,借上宿舎台帳!$B$6:$G$25,6,FALSE),VLOOKUP($A45,$V$6:$Z$25,5,FALSE)),0)</f>
        <v>0</v>
      </c>
      <c r="P46" s="22">
        <f>IF(AND($J45&gt;=DATEVALUE("2025/12/1"),$J45&lt;=DATEVALUE("2026/3/31")),IF(OR(IFERROR(VLOOKUP($A45,$V$6:$Z$25,5,FALSE),"")="",IFERROR(VLOOKUP($A45,$V$6:$Z$25,2,FALSE),"")&lt;&gt;P$7),VLOOKUP($F45,借上宿舎台帳!$B$6:$G$25,6,FALSE),VLOOKUP($A45,$V$6:$Z$25,5,FALSE)),0)</f>
        <v>0</v>
      </c>
      <c r="Q46" s="227"/>
    </row>
    <row r="47" spans="1:17" ht="30" customHeight="1" x14ac:dyDescent="0.15">
      <c r="A47" s="192"/>
      <c r="B47" s="231"/>
      <c r="C47" s="225"/>
      <c r="D47" s="236"/>
      <c r="E47" s="237"/>
      <c r="F47" s="244"/>
      <c r="G47" s="245"/>
      <c r="H47" s="246"/>
      <c r="I47" s="221"/>
      <c r="J47" s="221"/>
      <c r="K47" s="222"/>
      <c r="L47" s="225"/>
      <c r="M47" s="19" t="s">
        <v>16</v>
      </c>
      <c r="N47" s="22">
        <f>IF(OR(IFERROR(VLOOKUP($A45,$V$6:$X$25,3,FALSE),"")="",IFERROR(VLOOKUP($A45,$V$6:$X$25,2,FALSE),"")&lt;&gt;N$7),ROUNDDOWN(IF((N45-N46)&gt;=82000,82000,N45-N46)*3/4,-2),VLOOKUP($A45,$V$6:$X$25,3,FALSE))</f>
        <v>0</v>
      </c>
      <c r="O47" s="22">
        <f>IF(OR(IFERROR(VLOOKUP($A45,$V$6:$X$25,3,FALSE),"")="",IFERROR(VLOOKUP($A45,$V$6:$X$25,2,FALSE),"")&lt;&gt;O$7),ROUNDDOWN(IF((O45-O46)&gt;=82000,82000,O45-O46)*3/4,-2),VLOOKUP($A45,$V$6:$X$25,3,FALSE))</f>
        <v>0</v>
      </c>
      <c r="P47" s="22">
        <f>IF(OR(IFERROR(VLOOKUP($A45,$V$6:$X$25,3,FALSE),"")="",IFERROR(VLOOKUP($A45,$V$6:$X$25,2,FALSE),"")&lt;&gt;P$7),ROUNDDOWN(IF((P45-P46)&gt;=82000,82000,P45-P46)*3/4,-2),VLOOKUP($A45,$V$6:$X$25,3,FALSE))</f>
        <v>0</v>
      </c>
      <c r="Q47" s="228"/>
    </row>
    <row r="48" spans="1:17" ht="30" customHeight="1" x14ac:dyDescent="0.15">
      <c r="A48" s="190">
        <v>14</v>
      </c>
      <c r="B48" s="229"/>
      <c r="C48" s="223"/>
      <c r="D48" s="232"/>
      <c r="E48" s="233"/>
      <c r="F48" s="238"/>
      <c r="G48" s="239"/>
      <c r="H48" s="240"/>
      <c r="I48" s="219"/>
      <c r="J48" s="219"/>
      <c r="K48" s="222"/>
      <c r="L48" s="223"/>
      <c r="M48" s="19" t="s">
        <v>14</v>
      </c>
      <c r="N48" s="22">
        <f>IF(AND($I48&lt;=DATEVALUE("2025/10/31"),$J48&lt;=DATEVALUE("2026/3/31"),$J48&gt;=DATEVALUE("2025/4/1")),IF(OR(IFERROR(VLOOKUP($A48,$V$6:$Y$25,4,FALSE),"")="",IFERROR(VLOOKUP($A48,$V$6:$Y$25,2,FALSE),"")&lt;&gt;N$7),VLOOKUP($F48,借上宿舎台帳!$B$6:$F$25,5,FALSE),VLOOKUP($A48,$V$6:$Y$25,4,FALSE)),0)</f>
        <v>0</v>
      </c>
      <c r="O48" s="22">
        <f>IF(AND($I48&lt;=DATEVALUE("2025/11/30"),$J48&lt;=DATEVALUE("2026/3/31"),$J48&gt;=DATEVALUE("2025/11/1")),IF(OR(IFERROR(VLOOKUP($A48,$V$6:$Y$25,4,FALSE),"")="",IFERROR(VLOOKUP($A48,$V$6:$Y$25,2,FALSE),"")&lt;&gt;O$7),VLOOKUP($F48,借上宿舎台帳!$B$6:$F$25,5,FALSE),VLOOKUP($A48,$V$6:$Y$25,4,FALSE)),0)</f>
        <v>0</v>
      </c>
      <c r="P48" s="22">
        <f>IF(AND($J48&gt;=DATEVALUE("2025/12/1"),$J48&lt;=DATEVALUE("2026/3/31")),IF(OR(IFERROR(VLOOKUP($A48,$V$6:$Y$25,4,FALSE),"")="",IFERROR(VLOOKUP($A48,$V$6:$Y$25,2,FALSE),"")&lt;&gt;P$7),VLOOKUP($F48,借上宿舎台帳!$B$6:$F$25,5,FALSE),VLOOKUP($A48,$V$6:$Y$25,4,FALSE)),0)</f>
        <v>0</v>
      </c>
      <c r="Q48" s="226">
        <f t="shared" si="14"/>
        <v>0</v>
      </c>
    </row>
    <row r="49" spans="1:17" ht="30" customHeight="1" x14ac:dyDescent="0.15">
      <c r="A49" s="191"/>
      <c r="B49" s="230"/>
      <c r="C49" s="224"/>
      <c r="D49" s="234"/>
      <c r="E49" s="235"/>
      <c r="F49" s="241"/>
      <c r="G49" s="242"/>
      <c r="H49" s="243"/>
      <c r="I49" s="220"/>
      <c r="J49" s="220"/>
      <c r="K49" s="222"/>
      <c r="L49" s="224"/>
      <c r="M49" s="19" t="s">
        <v>15</v>
      </c>
      <c r="N49" s="22">
        <f>IF(AND($I48&lt;=DATEVALUE("2025/10/31"),$J48&lt;=DATEVALUE("2026/3/31"),$J48&gt;=DATEVALUE("2025/4/1")),IF(OR(IFERROR(VLOOKUP($A48,$V$6:$Z$25,5,FALSE),"")="",IFERROR(VLOOKUP($A48,$V$6:$Z$25,2,FALSE),"")&lt;&gt;N$7),VLOOKUP($F48,借上宿舎台帳!$B$6:$G$25,6,FALSE),VLOOKUP($A48,$V$6:$Z$25,5,FALSE)),0)</f>
        <v>0</v>
      </c>
      <c r="O49" s="22">
        <f>IF(AND($I48&lt;=DATEVALUE("2025/11/30"),$J48&lt;=DATEVALUE("2026/3/31"),$J48&gt;=DATEVALUE("2025/11/1")),IF(OR(IFERROR(VLOOKUP($A48,$V$6:$Z$25,5,FALSE),"")="",IFERROR(VLOOKUP($A48,$V$6:$Z$25,2,FALSE),"")&lt;&gt;O$7),VLOOKUP($F48,借上宿舎台帳!$B$6:$G$25,6,FALSE),VLOOKUP($A48,$V$6:$Z$25,5,FALSE)),0)</f>
        <v>0</v>
      </c>
      <c r="P49" s="22">
        <f>IF(AND($J48&gt;=DATEVALUE("2025/12/1"),$J48&lt;=DATEVALUE("2026/3/31")),IF(OR(IFERROR(VLOOKUP($A48,$V$6:$Z$25,5,FALSE),"")="",IFERROR(VLOOKUP($A48,$V$6:$Z$25,2,FALSE),"")&lt;&gt;P$7),VLOOKUP($F48,借上宿舎台帳!$B$6:$G$25,6,FALSE),VLOOKUP($A48,$V$6:$Z$25,5,FALSE)),0)</f>
        <v>0</v>
      </c>
      <c r="Q49" s="227"/>
    </row>
    <row r="50" spans="1:17" ht="30" customHeight="1" x14ac:dyDescent="0.15">
      <c r="A50" s="192"/>
      <c r="B50" s="231"/>
      <c r="C50" s="225"/>
      <c r="D50" s="236"/>
      <c r="E50" s="237"/>
      <c r="F50" s="244"/>
      <c r="G50" s="245"/>
      <c r="H50" s="246"/>
      <c r="I50" s="221"/>
      <c r="J50" s="221"/>
      <c r="K50" s="222"/>
      <c r="L50" s="225"/>
      <c r="M50" s="19" t="s">
        <v>16</v>
      </c>
      <c r="N50" s="22">
        <f>IF(OR(IFERROR(VLOOKUP($A48,$V$6:$X$25,3,FALSE),"")="",IFERROR(VLOOKUP($A48,$V$6:$X$25,2,FALSE),"")&lt;&gt;N$7),ROUNDDOWN(IF((N48-N49)&gt;=82000,82000,N48-N49)*3/4,-2),VLOOKUP($A48,$V$6:$X$25,3,FALSE))</f>
        <v>0</v>
      </c>
      <c r="O50" s="22">
        <f>IF(OR(IFERROR(VLOOKUP($A48,$V$6:$X$25,3,FALSE),"")="",IFERROR(VLOOKUP($A48,$V$6:$X$25,2,FALSE),"")&lt;&gt;O$7),ROUNDDOWN(IF((O48-O49)&gt;=82000,82000,O48-O49)*3/4,-2),VLOOKUP($A48,$V$6:$X$25,3,FALSE))</f>
        <v>0</v>
      </c>
      <c r="P50" s="22">
        <f>IF(OR(IFERROR(VLOOKUP($A48,$V$6:$X$25,3,FALSE),"")="",IFERROR(VLOOKUP($A48,$V$6:$X$25,2,FALSE),"")&lt;&gt;P$7),ROUNDDOWN(IF((P48-P49)&gt;=82000,82000,P48-P49)*3/4,-2),VLOOKUP($A48,$V$6:$X$25,3,FALSE))</f>
        <v>0</v>
      </c>
      <c r="Q50" s="228"/>
    </row>
    <row r="51" spans="1:17" ht="30" customHeight="1" x14ac:dyDescent="0.15">
      <c r="A51" s="190">
        <v>15</v>
      </c>
      <c r="B51" s="229"/>
      <c r="C51" s="223"/>
      <c r="D51" s="232"/>
      <c r="E51" s="233"/>
      <c r="F51" s="238"/>
      <c r="G51" s="239"/>
      <c r="H51" s="240"/>
      <c r="I51" s="219"/>
      <c r="J51" s="219"/>
      <c r="K51" s="222"/>
      <c r="L51" s="223"/>
      <c r="M51" s="19" t="s">
        <v>14</v>
      </c>
      <c r="N51" s="22">
        <f>IF(AND($I51&lt;=DATEVALUE("2025/10/31"),$J51&lt;=DATEVALUE("2026/3/31"),$J51&gt;=DATEVALUE("2025/4/1")),IF(OR(IFERROR(VLOOKUP($A51,$V$6:$Y$25,4,FALSE),"")="",IFERROR(VLOOKUP($A51,$V$6:$Y$25,2,FALSE),"")&lt;&gt;N$7),VLOOKUP($F51,借上宿舎台帳!$B$6:$F$25,5,FALSE),VLOOKUP($A51,$V$6:$Y$25,4,FALSE)),0)</f>
        <v>0</v>
      </c>
      <c r="O51" s="22">
        <f>IF(AND($I51&lt;=DATEVALUE("2025/11/30"),$J51&lt;=DATEVALUE("2026/3/31"),$J51&gt;=DATEVALUE("2025/11/1")),IF(OR(IFERROR(VLOOKUP($A51,$V$6:$Y$25,4,FALSE),"")="",IFERROR(VLOOKUP($A51,$V$6:$Y$25,2,FALSE),"")&lt;&gt;O$7),VLOOKUP($F51,借上宿舎台帳!$B$6:$F$25,5,FALSE),VLOOKUP($A51,$V$6:$Y$25,4,FALSE)),0)</f>
        <v>0</v>
      </c>
      <c r="P51" s="22">
        <f>IF(AND($J51&gt;=DATEVALUE("2025/12/1"),$J51&lt;=DATEVALUE("2026/3/31")),IF(OR(IFERROR(VLOOKUP($A51,$V$6:$Y$25,4,FALSE),"")="",IFERROR(VLOOKUP($A51,$V$6:$Y$25,2,FALSE),"")&lt;&gt;P$7),VLOOKUP($F51,借上宿舎台帳!$B$6:$F$25,5,FALSE),VLOOKUP($A51,$V$6:$Y$25,4,FALSE)),0)</f>
        <v>0</v>
      </c>
      <c r="Q51" s="226">
        <f t="shared" si="14"/>
        <v>0</v>
      </c>
    </row>
    <row r="52" spans="1:17" ht="30" customHeight="1" x14ac:dyDescent="0.15">
      <c r="A52" s="191"/>
      <c r="B52" s="230"/>
      <c r="C52" s="224"/>
      <c r="D52" s="234"/>
      <c r="E52" s="235"/>
      <c r="F52" s="241"/>
      <c r="G52" s="242"/>
      <c r="H52" s="243"/>
      <c r="I52" s="220"/>
      <c r="J52" s="220"/>
      <c r="K52" s="222"/>
      <c r="L52" s="224"/>
      <c r="M52" s="19" t="s">
        <v>15</v>
      </c>
      <c r="N52" s="22">
        <f>IF(AND($I51&lt;=DATEVALUE("2025/10/31"),$J51&lt;=DATEVALUE("2026/3/31"),$J51&gt;=DATEVALUE("2025/4/1")),IF(OR(IFERROR(VLOOKUP($A51,$V$6:$Z$25,5,FALSE),"")="",IFERROR(VLOOKUP($A51,$V$6:$Z$25,2,FALSE),"")&lt;&gt;N$7),VLOOKUP($F51,借上宿舎台帳!$B$6:$G$25,6,FALSE),VLOOKUP($A51,$V$6:$Z$25,5,FALSE)),0)</f>
        <v>0</v>
      </c>
      <c r="O52" s="22">
        <f>IF(AND($I51&lt;=DATEVALUE("2025/11/30"),$J51&lt;=DATEVALUE("2026/3/31"),$J51&gt;=DATEVALUE("2025/11/1")),IF(OR(IFERROR(VLOOKUP($A51,$V$6:$Z$25,5,FALSE),"")="",IFERROR(VLOOKUP($A51,$V$6:$Z$25,2,FALSE),"")&lt;&gt;O$7),VLOOKUP($F51,借上宿舎台帳!$B$6:$G$25,6,FALSE),VLOOKUP($A51,$V$6:$Z$25,5,FALSE)),0)</f>
        <v>0</v>
      </c>
      <c r="P52" s="22">
        <f>IF(AND($J51&gt;=DATEVALUE("2025/12/1"),$J51&lt;=DATEVALUE("2026/3/31")),IF(OR(IFERROR(VLOOKUP($A51,$V$6:$Z$25,5,FALSE),"")="",IFERROR(VLOOKUP($A51,$V$6:$Z$25,2,FALSE),"")&lt;&gt;P$7),VLOOKUP($F51,借上宿舎台帳!$B$6:$G$25,6,FALSE),VLOOKUP($A51,$V$6:$Z$25,5,FALSE)),0)</f>
        <v>0</v>
      </c>
      <c r="Q52" s="227"/>
    </row>
    <row r="53" spans="1:17" ht="30" customHeight="1" x14ac:dyDescent="0.15">
      <c r="A53" s="192"/>
      <c r="B53" s="231"/>
      <c r="C53" s="225"/>
      <c r="D53" s="236"/>
      <c r="E53" s="237"/>
      <c r="F53" s="244"/>
      <c r="G53" s="245"/>
      <c r="H53" s="246"/>
      <c r="I53" s="221"/>
      <c r="J53" s="221"/>
      <c r="K53" s="222"/>
      <c r="L53" s="225"/>
      <c r="M53" s="19" t="s">
        <v>16</v>
      </c>
      <c r="N53" s="22">
        <f>IF(OR(IFERROR(VLOOKUP($A51,$V$6:$X$25,3,FALSE),"")="",IFERROR(VLOOKUP($A51,$V$6:$X$25,2,FALSE),"")&lt;&gt;N$7),ROUNDDOWN(IF((N51-N52)&gt;=82000,82000,N51-N52)*3/4,-2),VLOOKUP($A51,$V$6:$X$25,3,FALSE))</f>
        <v>0</v>
      </c>
      <c r="O53" s="22">
        <f>IF(OR(IFERROR(VLOOKUP($A51,$V$6:$X$25,3,FALSE),"")="",IFERROR(VLOOKUP($A51,$V$6:$X$25,2,FALSE),"")&lt;&gt;O$7),ROUNDDOWN(IF((O51-O52)&gt;=82000,82000,O51-O52)*3/4,-2),VLOOKUP($A51,$V$6:$X$25,3,FALSE))</f>
        <v>0</v>
      </c>
      <c r="P53" s="22">
        <f>IF(OR(IFERROR(VLOOKUP($A51,$V$6:$X$25,3,FALSE),"")="",IFERROR(VLOOKUP($A51,$V$6:$X$25,2,FALSE),"")&lt;&gt;P$7),ROUNDDOWN(IF((P51-P52)&gt;=82000,82000,P51-P52)*3/4,-2),VLOOKUP($A51,$V$6:$X$25,3,FALSE))</f>
        <v>0</v>
      </c>
      <c r="Q53" s="228"/>
    </row>
    <row r="54" spans="1:17" ht="30" customHeight="1" x14ac:dyDescent="0.15">
      <c r="A54" s="190">
        <v>16</v>
      </c>
      <c r="B54" s="229"/>
      <c r="C54" s="223"/>
      <c r="D54" s="232"/>
      <c r="E54" s="233"/>
      <c r="F54" s="238"/>
      <c r="G54" s="239"/>
      <c r="H54" s="240"/>
      <c r="I54" s="219"/>
      <c r="J54" s="219"/>
      <c r="K54" s="222"/>
      <c r="L54" s="223"/>
      <c r="M54" s="19" t="s">
        <v>14</v>
      </c>
      <c r="N54" s="22">
        <f>IF(AND($I54&lt;=DATEVALUE("2025/10/31"),$J54&lt;=DATEVALUE("2026/3/31"),$J54&gt;=DATEVALUE("2025/4/1")),IF(OR(IFERROR(VLOOKUP($A54,$V$6:$Y$25,4,FALSE),"")="",IFERROR(VLOOKUP($A54,$V$6:$Y$25,2,FALSE),"")&lt;&gt;N$7),VLOOKUP($F54,借上宿舎台帳!$B$6:$F$25,5,FALSE),VLOOKUP($A54,$V$6:$Y$25,4,FALSE)),0)</f>
        <v>0</v>
      </c>
      <c r="O54" s="22">
        <f>IF(AND($I54&lt;=DATEVALUE("2025/11/30"),$J54&lt;=DATEVALUE("2026/3/31"),$J54&gt;=DATEVALUE("2025/11/1")),IF(OR(IFERROR(VLOOKUP($A54,$V$6:$Y$25,4,FALSE),"")="",IFERROR(VLOOKUP($A54,$V$6:$Y$25,2,FALSE),"")&lt;&gt;O$7),VLOOKUP($F54,借上宿舎台帳!$B$6:$F$25,5,FALSE),VLOOKUP($A54,$V$6:$Y$25,4,FALSE)),0)</f>
        <v>0</v>
      </c>
      <c r="P54" s="22">
        <f>IF(AND($J54&gt;=DATEVALUE("2025/12/1"),$J54&lt;=DATEVALUE("2026/3/31")),IF(OR(IFERROR(VLOOKUP($A54,$V$6:$Y$25,4,FALSE),"")="",IFERROR(VLOOKUP($A54,$V$6:$Y$25,2,FALSE),"")&lt;&gt;P$7),VLOOKUP($F54,借上宿舎台帳!$B$6:$F$25,5,FALSE),VLOOKUP($A54,$V$6:$Y$25,4,FALSE)),0)</f>
        <v>0</v>
      </c>
      <c r="Q54" s="226">
        <f t="shared" si="14"/>
        <v>0</v>
      </c>
    </row>
    <row r="55" spans="1:17" ht="30" customHeight="1" x14ac:dyDescent="0.15">
      <c r="A55" s="191"/>
      <c r="B55" s="230"/>
      <c r="C55" s="224"/>
      <c r="D55" s="234"/>
      <c r="E55" s="235"/>
      <c r="F55" s="241"/>
      <c r="G55" s="242"/>
      <c r="H55" s="243"/>
      <c r="I55" s="220"/>
      <c r="J55" s="220"/>
      <c r="K55" s="222"/>
      <c r="L55" s="224"/>
      <c r="M55" s="19" t="s">
        <v>15</v>
      </c>
      <c r="N55" s="22">
        <f>IF(AND($I54&lt;=DATEVALUE("2025/10/31"),$J54&lt;=DATEVALUE("2026/3/31"),$J54&gt;=DATEVALUE("2025/4/1")),IF(OR(IFERROR(VLOOKUP($A54,$V$6:$Z$25,5,FALSE),"")="",IFERROR(VLOOKUP($A54,$V$6:$Z$25,2,FALSE),"")&lt;&gt;N$7),VLOOKUP($F54,借上宿舎台帳!$B$6:$G$25,6,FALSE),VLOOKUP($A54,$V$6:$Z$25,5,FALSE)),0)</f>
        <v>0</v>
      </c>
      <c r="O55" s="22">
        <f>IF(AND($I54&lt;=DATEVALUE("2025/11/30"),$J54&lt;=DATEVALUE("2026/3/31"),$J54&gt;=DATEVALUE("2025/11/1")),IF(OR(IFERROR(VLOOKUP($A54,$V$6:$Z$25,5,FALSE),"")="",IFERROR(VLOOKUP($A54,$V$6:$Z$25,2,FALSE),"")&lt;&gt;O$7),VLOOKUP($F54,借上宿舎台帳!$B$6:$G$25,6,FALSE),VLOOKUP($A54,$V$6:$Z$25,5,FALSE)),0)</f>
        <v>0</v>
      </c>
      <c r="P55" s="22">
        <f>IF(AND($J54&gt;=DATEVALUE("2025/12/1"),$J54&lt;=DATEVALUE("2026/3/31")),IF(OR(IFERROR(VLOOKUP($A54,$V$6:$Z$25,5,FALSE),"")="",IFERROR(VLOOKUP($A54,$V$6:$Z$25,2,FALSE),"")&lt;&gt;P$7),VLOOKUP($F54,借上宿舎台帳!$B$6:$G$25,6,FALSE),VLOOKUP($A54,$V$6:$Z$25,5,FALSE)),0)</f>
        <v>0</v>
      </c>
      <c r="Q55" s="227"/>
    </row>
    <row r="56" spans="1:17" ht="30" customHeight="1" x14ac:dyDescent="0.15">
      <c r="A56" s="192"/>
      <c r="B56" s="231"/>
      <c r="C56" s="225"/>
      <c r="D56" s="236"/>
      <c r="E56" s="237"/>
      <c r="F56" s="244"/>
      <c r="G56" s="245"/>
      <c r="H56" s="246"/>
      <c r="I56" s="221"/>
      <c r="J56" s="221"/>
      <c r="K56" s="222"/>
      <c r="L56" s="225"/>
      <c r="M56" s="19" t="s">
        <v>16</v>
      </c>
      <c r="N56" s="22">
        <f>IF(OR(IFERROR(VLOOKUP($A54,$V$6:$X$25,3,FALSE),"")="",IFERROR(VLOOKUP($A54,$V$6:$X$25,2,FALSE),"")&lt;&gt;N$7),ROUNDDOWN(IF((N54-N55)&gt;=82000,82000,N54-N55)*3/4,-2),VLOOKUP($A54,$V$6:$X$25,3,FALSE))</f>
        <v>0</v>
      </c>
      <c r="O56" s="22">
        <f>IF(OR(IFERROR(VLOOKUP($A54,$V$6:$X$25,3,FALSE),"")="",IFERROR(VLOOKUP($A54,$V$6:$X$25,2,FALSE),"")&lt;&gt;O$7),ROUNDDOWN(IF((O54-O55)&gt;=82000,82000,O54-O55)*3/4,-2),VLOOKUP($A54,$V$6:$X$25,3,FALSE))</f>
        <v>0</v>
      </c>
      <c r="P56" s="22">
        <f>IF(OR(IFERROR(VLOOKUP($A54,$V$6:$X$25,3,FALSE),"")="",IFERROR(VLOOKUP($A54,$V$6:$X$25,2,FALSE),"")&lt;&gt;P$7),ROUNDDOWN(IF((P54-P55)&gt;=82000,82000,P54-P55)*3/4,-2),VLOOKUP($A54,$V$6:$X$25,3,FALSE))</f>
        <v>0</v>
      </c>
      <c r="Q56" s="228"/>
    </row>
    <row r="57" spans="1:17" ht="30" customHeight="1" x14ac:dyDescent="0.15">
      <c r="A57" s="190">
        <v>17</v>
      </c>
      <c r="B57" s="229"/>
      <c r="C57" s="223"/>
      <c r="D57" s="232"/>
      <c r="E57" s="233"/>
      <c r="F57" s="238"/>
      <c r="G57" s="239"/>
      <c r="H57" s="240"/>
      <c r="I57" s="219"/>
      <c r="J57" s="219"/>
      <c r="K57" s="222"/>
      <c r="L57" s="223"/>
      <c r="M57" s="19" t="s">
        <v>14</v>
      </c>
      <c r="N57" s="22">
        <f>IF(AND($I57&lt;=DATEVALUE("2025/10/31"),$J57&lt;=DATEVALUE("2026/3/31"),$J57&gt;=DATEVALUE("2025/4/1")),IF(OR(IFERROR(VLOOKUP($A57,$V$6:$Y$25,4,FALSE),"")="",IFERROR(VLOOKUP($A57,$V$6:$Y$25,2,FALSE),"")&lt;&gt;N$7),VLOOKUP($F57,借上宿舎台帳!$B$6:$F$25,5,FALSE),VLOOKUP($A57,$V$6:$Y$25,4,FALSE)),0)</f>
        <v>0</v>
      </c>
      <c r="O57" s="22">
        <f>IF(AND($I57&lt;=DATEVALUE("2025/11/30"),$J57&lt;=DATEVALUE("2026/3/31"),$J57&gt;=DATEVALUE("2025/11/1")),IF(OR(IFERROR(VLOOKUP($A57,$V$6:$Y$25,4,FALSE),"")="",IFERROR(VLOOKUP($A57,$V$6:$Y$25,2,FALSE),"")&lt;&gt;O$7),VLOOKUP($F57,借上宿舎台帳!$B$6:$F$25,5,FALSE),VLOOKUP($A57,$V$6:$Y$25,4,FALSE)),0)</f>
        <v>0</v>
      </c>
      <c r="P57" s="22">
        <f>IF(AND($J57&gt;=DATEVALUE("2025/12/1"),$J57&lt;=DATEVALUE("2026/3/31")),IF(OR(IFERROR(VLOOKUP($A57,$V$6:$Y$25,4,FALSE),"")="",IFERROR(VLOOKUP($A57,$V$6:$Y$25,2,FALSE),"")&lt;&gt;P$7),VLOOKUP($F57,借上宿舎台帳!$B$6:$F$25,5,FALSE),VLOOKUP($A57,$V$6:$Y$25,4,FALSE)),0)</f>
        <v>0</v>
      </c>
      <c r="Q57" s="226">
        <f t="shared" si="14"/>
        <v>0</v>
      </c>
    </row>
    <row r="58" spans="1:17" ht="30" customHeight="1" x14ac:dyDescent="0.15">
      <c r="A58" s="191"/>
      <c r="B58" s="230"/>
      <c r="C58" s="224"/>
      <c r="D58" s="234"/>
      <c r="E58" s="235"/>
      <c r="F58" s="241"/>
      <c r="G58" s="242"/>
      <c r="H58" s="243"/>
      <c r="I58" s="220"/>
      <c r="J58" s="220"/>
      <c r="K58" s="222"/>
      <c r="L58" s="224"/>
      <c r="M58" s="19" t="s">
        <v>15</v>
      </c>
      <c r="N58" s="22">
        <f>IF(AND($I57&lt;=DATEVALUE("2025/10/31"),$J57&lt;=DATEVALUE("2026/3/31"),$J57&gt;=DATEVALUE("2025/4/1")),IF(OR(IFERROR(VLOOKUP($A57,$V$6:$Z$25,5,FALSE),"")="",IFERROR(VLOOKUP($A57,$V$6:$Z$25,2,FALSE),"")&lt;&gt;N$7),VLOOKUP($F57,借上宿舎台帳!$B$6:$G$25,6,FALSE),VLOOKUP($A57,$V$6:$Z$25,5,FALSE)),0)</f>
        <v>0</v>
      </c>
      <c r="O58" s="22">
        <f>IF(AND($I57&lt;=DATEVALUE("2025/11/30"),$J57&lt;=DATEVALUE("2026/3/31"),$J57&gt;=DATEVALUE("2025/11/1")),IF(OR(IFERROR(VLOOKUP($A57,$V$6:$Z$25,5,FALSE),"")="",IFERROR(VLOOKUP($A57,$V$6:$Z$25,2,FALSE),"")&lt;&gt;O$7),VLOOKUP($F57,借上宿舎台帳!$B$6:$G$25,6,FALSE),VLOOKUP($A57,$V$6:$Z$25,5,FALSE)),0)</f>
        <v>0</v>
      </c>
      <c r="P58" s="22">
        <f>IF(AND($J57&gt;=DATEVALUE("2025/12/1"),$J57&lt;=DATEVALUE("2026/3/31")),IF(OR(IFERROR(VLOOKUP($A57,$V$6:$Z$25,5,FALSE),"")="",IFERROR(VLOOKUP($A57,$V$6:$Z$25,2,FALSE),"")&lt;&gt;P$7),VLOOKUP($F57,借上宿舎台帳!$B$6:$G$25,6,FALSE),VLOOKUP($A57,$V$6:$Z$25,5,FALSE)),0)</f>
        <v>0</v>
      </c>
      <c r="Q58" s="227"/>
    </row>
    <row r="59" spans="1:17" ht="30" customHeight="1" x14ac:dyDescent="0.15">
      <c r="A59" s="192"/>
      <c r="B59" s="231"/>
      <c r="C59" s="225"/>
      <c r="D59" s="236"/>
      <c r="E59" s="237"/>
      <c r="F59" s="244"/>
      <c r="G59" s="245"/>
      <c r="H59" s="246"/>
      <c r="I59" s="221"/>
      <c r="J59" s="221"/>
      <c r="K59" s="222"/>
      <c r="L59" s="225"/>
      <c r="M59" s="19" t="s">
        <v>16</v>
      </c>
      <c r="N59" s="22">
        <f>IF(OR(IFERROR(VLOOKUP($A57,$V$6:$X$25,3,FALSE),"")="",IFERROR(VLOOKUP($A57,$V$6:$X$25,2,FALSE),"")&lt;&gt;N$7),ROUNDDOWN(IF((N57-N58)&gt;=82000,82000,N57-N58)*3/4,-2),VLOOKUP($A57,$V$6:$X$25,3,FALSE))</f>
        <v>0</v>
      </c>
      <c r="O59" s="22">
        <f>IF(OR(IFERROR(VLOOKUP($A57,$V$6:$X$25,3,FALSE),"")="",IFERROR(VLOOKUP($A57,$V$6:$X$25,2,FALSE),"")&lt;&gt;O$7),ROUNDDOWN(IF((O57-O58)&gt;=82000,82000,O57-O58)*3/4,-2),VLOOKUP($A57,$V$6:$X$25,3,FALSE))</f>
        <v>0</v>
      </c>
      <c r="P59" s="22">
        <f>IF(OR(IFERROR(VLOOKUP($A57,$V$6:$X$25,3,FALSE),"")="",IFERROR(VLOOKUP($A57,$V$6:$X$25,2,FALSE),"")&lt;&gt;P$7),ROUNDDOWN(IF((P57-P58)&gt;=82000,82000,P57-P58)*3/4,-2),VLOOKUP($A57,$V$6:$X$25,3,FALSE))</f>
        <v>0</v>
      </c>
      <c r="Q59" s="228"/>
    </row>
    <row r="60" spans="1:17" ht="30" customHeight="1" x14ac:dyDescent="0.15">
      <c r="A60" s="190">
        <v>18</v>
      </c>
      <c r="B60" s="229"/>
      <c r="C60" s="223"/>
      <c r="D60" s="232"/>
      <c r="E60" s="233"/>
      <c r="F60" s="238"/>
      <c r="G60" s="239"/>
      <c r="H60" s="240"/>
      <c r="I60" s="219"/>
      <c r="J60" s="219"/>
      <c r="K60" s="222"/>
      <c r="L60" s="223"/>
      <c r="M60" s="19" t="s">
        <v>14</v>
      </c>
      <c r="N60" s="22">
        <f>IF(AND($I60&lt;=DATEVALUE("2025/10/31"),$J60&lt;=DATEVALUE("2026/3/31"),$J60&gt;=DATEVALUE("2025/4/1")),IF(OR(IFERROR(VLOOKUP($A60,$V$6:$Y$25,4,FALSE),"")="",IFERROR(VLOOKUP($A60,$V$6:$Y$25,2,FALSE),"")&lt;&gt;N$7),VLOOKUP($F60,借上宿舎台帳!$B$6:$F$25,5,FALSE),VLOOKUP($A60,$V$6:$Y$25,4,FALSE)),0)</f>
        <v>0</v>
      </c>
      <c r="O60" s="22">
        <f>IF(AND($I60&lt;=DATEVALUE("2025/11/30"),$J60&lt;=DATEVALUE("2026/3/31"),$J60&gt;=DATEVALUE("2025/11/1")),IF(OR(IFERROR(VLOOKUP($A60,$V$6:$Y$25,4,FALSE),"")="",IFERROR(VLOOKUP($A60,$V$6:$Y$25,2,FALSE),"")&lt;&gt;O$7),VLOOKUP($F60,借上宿舎台帳!$B$6:$F$25,5,FALSE),VLOOKUP($A60,$V$6:$Y$25,4,FALSE)),0)</f>
        <v>0</v>
      </c>
      <c r="P60" s="22">
        <f>IF(AND($J60&gt;=DATEVALUE("2025/12/1"),$J60&lt;=DATEVALUE("2026/3/31")),IF(OR(IFERROR(VLOOKUP($A60,$V$6:$Y$25,4,FALSE),"")="",IFERROR(VLOOKUP($A60,$V$6:$Y$25,2,FALSE),"")&lt;&gt;P$7),VLOOKUP($F60,借上宿舎台帳!$B$6:$F$25,5,FALSE),VLOOKUP($A60,$V$6:$Y$25,4,FALSE)),0)</f>
        <v>0</v>
      </c>
      <c r="Q60" s="226">
        <f t="shared" si="14"/>
        <v>0</v>
      </c>
    </row>
    <row r="61" spans="1:17" ht="30" customHeight="1" x14ac:dyDescent="0.15">
      <c r="A61" s="191"/>
      <c r="B61" s="230"/>
      <c r="C61" s="224"/>
      <c r="D61" s="234"/>
      <c r="E61" s="235"/>
      <c r="F61" s="241"/>
      <c r="G61" s="242"/>
      <c r="H61" s="243"/>
      <c r="I61" s="220"/>
      <c r="J61" s="220"/>
      <c r="K61" s="222"/>
      <c r="L61" s="224"/>
      <c r="M61" s="19" t="s">
        <v>15</v>
      </c>
      <c r="N61" s="22">
        <f>IF(AND($I60&lt;=DATEVALUE("2025/10/31"),$J60&lt;=DATEVALUE("2026/3/31"),$J60&gt;=DATEVALUE("2025/4/1")),IF(OR(IFERROR(VLOOKUP($A60,$V$6:$Z$25,5,FALSE),"")="",IFERROR(VLOOKUP($A60,$V$6:$Z$25,2,FALSE),"")&lt;&gt;N$7),VLOOKUP($F60,借上宿舎台帳!$B$6:$G$25,6,FALSE),VLOOKUP($A60,$V$6:$Z$25,5,FALSE)),0)</f>
        <v>0</v>
      </c>
      <c r="O61" s="22">
        <f>IF(AND($I60&lt;=DATEVALUE("2025/11/30"),$J60&lt;=DATEVALUE("2026/3/31"),$J60&gt;=DATEVALUE("2025/11/1")),IF(OR(IFERROR(VLOOKUP($A60,$V$6:$Z$25,5,FALSE),"")="",IFERROR(VLOOKUP($A60,$V$6:$Z$25,2,FALSE),"")&lt;&gt;O$7),VLOOKUP($F60,借上宿舎台帳!$B$6:$G$25,6,FALSE),VLOOKUP($A60,$V$6:$Z$25,5,FALSE)),0)</f>
        <v>0</v>
      </c>
      <c r="P61" s="22">
        <f>IF(AND($J60&gt;=DATEVALUE("2025/12/1"),$J60&lt;=DATEVALUE("2026/3/31")),IF(OR(IFERROR(VLOOKUP($A60,$V$6:$Z$25,5,FALSE),"")="",IFERROR(VLOOKUP($A60,$V$6:$Z$25,2,FALSE),"")&lt;&gt;P$7),VLOOKUP($F60,借上宿舎台帳!$B$6:$G$25,6,FALSE),VLOOKUP($A60,$V$6:$Z$25,5,FALSE)),0)</f>
        <v>0</v>
      </c>
      <c r="Q61" s="227"/>
    </row>
    <row r="62" spans="1:17" ht="30" customHeight="1" x14ac:dyDescent="0.15">
      <c r="A62" s="192"/>
      <c r="B62" s="231"/>
      <c r="C62" s="225"/>
      <c r="D62" s="236"/>
      <c r="E62" s="237"/>
      <c r="F62" s="244"/>
      <c r="G62" s="245"/>
      <c r="H62" s="246"/>
      <c r="I62" s="221"/>
      <c r="J62" s="221"/>
      <c r="K62" s="222"/>
      <c r="L62" s="225"/>
      <c r="M62" s="19" t="s">
        <v>16</v>
      </c>
      <c r="N62" s="22">
        <f>IF(OR(IFERROR(VLOOKUP($A60,$V$6:$X$25,3,FALSE),"")="",IFERROR(VLOOKUP($A60,$V$6:$X$25,2,FALSE),"")&lt;&gt;N$7),ROUNDDOWN(IF((N60-N61)&gt;=82000,82000,N60-N61)*3/4,-2),VLOOKUP($A60,$V$6:$X$25,3,FALSE))</f>
        <v>0</v>
      </c>
      <c r="O62" s="22">
        <f>IF(OR(IFERROR(VLOOKUP($A60,$V$6:$X$25,3,FALSE),"")="",IFERROR(VLOOKUP($A60,$V$6:$X$25,2,FALSE),"")&lt;&gt;O$7),ROUNDDOWN(IF((O60-O61)&gt;=82000,82000,O60-O61)*3/4,-2),VLOOKUP($A60,$V$6:$X$25,3,FALSE))</f>
        <v>0</v>
      </c>
      <c r="P62" s="22">
        <f>IF(OR(IFERROR(VLOOKUP($A60,$V$6:$X$25,3,FALSE),"")="",IFERROR(VLOOKUP($A60,$V$6:$X$25,2,FALSE),"")&lt;&gt;P$7),ROUNDDOWN(IF((P60-P61)&gt;=82000,82000,P60-P61)*3/4,-2),VLOOKUP($A60,$V$6:$X$25,3,FALSE))</f>
        <v>0</v>
      </c>
      <c r="Q62" s="228"/>
    </row>
    <row r="63" spans="1:17" ht="30" customHeight="1" x14ac:dyDescent="0.15">
      <c r="A63" s="190">
        <v>19</v>
      </c>
      <c r="B63" s="229"/>
      <c r="C63" s="223"/>
      <c r="D63" s="232"/>
      <c r="E63" s="233"/>
      <c r="F63" s="238"/>
      <c r="G63" s="239"/>
      <c r="H63" s="240"/>
      <c r="I63" s="219"/>
      <c r="J63" s="219"/>
      <c r="K63" s="222"/>
      <c r="L63" s="223"/>
      <c r="M63" s="19" t="s">
        <v>14</v>
      </c>
      <c r="N63" s="22">
        <f>IF(AND($I63&lt;=DATEVALUE("2025/10/31"),$J63&lt;=DATEVALUE("2026/3/31"),$J63&gt;=DATEVALUE("2025/4/1")),IF(OR(IFERROR(VLOOKUP($A63,$V$6:$Y$25,4,FALSE),"")="",IFERROR(VLOOKUP($A63,$V$6:$Y$25,2,FALSE),"")&lt;&gt;N$7),VLOOKUP($F63,借上宿舎台帳!$B$6:$F$25,5,FALSE),VLOOKUP($A63,$V$6:$Y$25,4,FALSE)),0)</f>
        <v>0</v>
      </c>
      <c r="O63" s="22">
        <f>IF(AND($I63&lt;=DATEVALUE("2025/11/30"),$J63&lt;=DATEVALUE("2026/3/31"),$J63&gt;=DATEVALUE("2025/11/1")),IF(OR(IFERROR(VLOOKUP($A63,$V$6:$Y$25,4,FALSE),"")="",IFERROR(VLOOKUP($A63,$V$6:$Y$25,2,FALSE),"")&lt;&gt;O$7),VLOOKUP($F63,借上宿舎台帳!$B$6:$F$25,5,FALSE),VLOOKUP($A63,$V$6:$Y$25,4,FALSE)),0)</f>
        <v>0</v>
      </c>
      <c r="P63" s="22">
        <f>IF(AND($J63&gt;=DATEVALUE("2025/12/1"),$J63&lt;=DATEVALUE("2026/3/31")),IF(OR(IFERROR(VLOOKUP($A63,$V$6:$Y$25,4,FALSE),"")="",IFERROR(VLOOKUP($A63,$V$6:$Y$25,2,FALSE),"")&lt;&gt;P$7),VLOOKUP($F63,借上宿舎台帳!$B$6:$F$25,5,FALSE),VLOOKUP($A63,$V$6:$Y$25,4,FALSE)),0)</f>
        <v>0</v>
      </c>
      <c r="Q63" s="226">
        <f t="shared" si="14"/>
        <v>0</v>
      </c>
    </row>
    <row r="64" spans="1:17" ht="30" customHeight="1" x14ac:dyDescent="0.15">
      <c r="A64" s="191"/>
      <c r="B64" s="230"/>
      <c r="C64" s="224"/>
      <c r="D64" s="234"/>
      <c r="E64" s="235"/>
      <c r="F64" s="241"/>
      <c r="G64" s="242"/>
      <c r="H64" s="243"/>
      <c r="I64" s="220"/>
      <c r="J64" s="220"/>
      <c r="K64" s="222"/>
      <c r="L64" s="224"/>
      <c r="M64" s="19" t="s">
        <v>15</v>
      </c>
      <c r="N64" s="22">
        <f>IF(AND($I63&lt;=DATEVALUE("2025/10/31"),$J63&lt;=DATEVALUE("2026/3/31"),$J63&gt;=DATEVALUE("2025/4/1")),IF(OR(IFERROR(VLOOKUP($A63,$V$6:$Z$25,5,FALSE),"")="",IFERROR(VLOOKUP($A63,$V$6:$Z$25,2,FALSE),"")&lt;&gt;N$7),VLOOKUP($F63,借上宿舎台帳!$B$6:$G$25,6,FALSE),VLOOKUP($A63,$V$6:$Z$25,5,FALSE)),0)</f>
        <v>0</v>
      </c>
      <c r="O64" s="22">
        <f>IF(AND($I63&lt;=DATEVALUE("2025/11/30"),$J63&lt;=DATEVALUE("2026/3/31"),$J63&gt;=DATEVALUE("2025/11/1")),IF(OR(IFERROR(VLOOKUP($A63,$V$6:$Z$25,5,FALSE),"")="",IFERROR(VLOOKUP($A63,$V$6:$Z$25,2,FALSE),"")&lt;&gt;O$7),VLOOKUP($F63,借上宿舎台帳!$B$6:$G$25,6,FALSE),VLOOKUP($A63,$V$6:$Z$25,5,FALSE)),0)</f>
        <v>0</v>
      </c>
      <c r="P64" s="22">
        <f>IF(AND($J63&gt;=DATEVALUE("2025/12/1"),$J63&lt;=DATEVALUE("2026/3/31")),IF(OR(IFERROR(VLOOKUP($A63,$V$6:$Z$25,5,FALSE),"")="",IFERROR(VLOOKUP($A63,$V$6:$Z$25,2,FALSE),"")&lt;&gt;P$7),VLOOKUP($F63,借上宿舎台帳!$B$6:$G$25,6,FALSE),VLOOKUP($A63,$V$6:$Z$25,5,FALSE)),0)</f>
        <v>0</v>
      </c>
      <c r="Q64" s="227"/>
    </row>
    <row r="65" spans="1:25" ht="30" customHeight="1" x14ac:dyDescent="0.15">
      <c r="A65" s="192"/>
      <c r="B65" s="231"/>
      <c r="C65" s="225"/>
      <c r="D65" s="236"/>
      <c r="E65" s="237"/>
      <c r="F65" s="244"/>
      <c r="G65" s="245"/>
      <c r="H65" s="246"/>
      <c r="I65" s="221"/>
      <c r="J65" s="221"/>
      <c r="K65" s="222"/>
      <c r="L65" s="225"/>
      <c r="M65" s="19" t="s">
        <v>16</v>
      </c>
      <c r="N65" s="22">
        <f>IF(OR(IFERROR(VLOOKUP($A63,$V$6:$X$25,3,FALSE),"")="",IFERROR(VLOOKUP($A63,$V$6:$X$25,2,FALSE),"")&lt;&gt;N$7),ROUNDDOWN(IF((N63-N64)&gt;=82000,82000,N63-N64)*3/4,-2),VLOOKUP($A63,$V$6:$X$25,3,FALSE))</f>
        <v>0</v>
      </c>
      <c r="O65" s="22">
        <f>IF(OR(IFERROR(VLOOKUP($A63,$V$6:$X$25,3,FALSE),"")="",IFERROR(VLOOKUP($A63,$V$6:$X$25,2,FALSE),"")&lt;&gt;O$7),ROUNDDOWN(IF((O63-O64)&gt;=82000,82000,O63-O64)*3/4,-2),VLOOKUP($A63,$V$6:$X$25,3,FALSE))</f>
        <v>0</v>
      </c>
      <c r="P65" s="22">
        <f>IF(OR(IFERROR(VLOOKUP($A63,$V$6:$X$25,3,FALSE),"")="",IFERROR(VLOOKUP($A63,$V$6:$X$25,2,FALSE),"")&lt;&gt;P$7),ROUNDDOWN(IF((P63-P64)&gt;=82000,82000,P63-P64)*3/4,-2),VLOOKUP($A63,$V$6:$X$25,3,FALSE))</f>
        <v>0</v>
      </c>
      <c r="Q65" s="228"/>
    </row>
    <row r="66" spans="1:25" ht="30" customHeight="1" x14ac:dyDescent="0.15">
      <c r="A66" s="190">
        <v>20</v>
      </c>
      <c r="B66" s="229"/>
      <c r="C66" s="223"/>
      <c r="D66" s="232"/>
      <c r="E66" s="233"/>
      <c r="F66" s="238"/>
      <c r="G66" s="239"/>
      <c r="H66" s="240"/>
      <c r="I66" s="219"/>
      <c r="J66" s="219"/>
      <c r="K66" s="222"/>
      <c r="L66" s="223"/>
      <c r="M66" s="19" t="s">
        <v>14</v>
      </c>
      <c r="N66" s="22">
        <f>IF(AND($I66&lt;=DATEVALUE("2025/10/31"),$J66&lt;=DATEVALUE("2026/3/31"),$J66&gt;=DATEVALUE("2025/4/1")),IF(OR(IFERROR(VLOOKUP($A66,$V$6:$Y$25,4,FALSE),"")="",IFERROR(VLOOKUP($A66,$V$6:$Y$25,2,FALSE),"")&lt;&gt;N$7),VLOOKUP($F66,借上宿舎台帳!$B$6:$F$25,5,FALSE),VLOOKUP($A66,$V$6:$Y$25,4,FALSE)),0)</f>
        <v>0</v>
      </c>
      <c r="O66" s="22">
        <f>IF(AND($I66&lt;=DATEVALUE("2025/11/30"),$J66&lt;=DATEVALUE("2026/3/31"),$J66&gt;=DATEVALUE("2025/11/1")),IF(OR(IFERROR(VLOOKUP($A66,$V$6:$Y$25,4,FALSE),"")="",IFERROR(VLOOKUP($A66,$V$6:$Y$25,2,FALSE),"")&lt;&gt;O$7),VLOOKUP($F66,借上宿舎台帳!$B$6:$F$25,5,FALSE),VLOOKUP($A66,$V$6:$Y$25,4,FALSE)),0)</f>
        <v>0</v>
      </c>
      <c r="P66" s="22">
        <f>IF(AND($J66&gt;=DATEVALUE("2025/12/1"),$J66&lt;=DATEVALUE("2026/3/31")),IF(OR(IFERROR(VLOOKUP($A66,$V$6:$Y$25,4,FALSE),"")="",IFERROR(VLOOKUP($A66,$V$6:$Y$25,2,FALSE),"")&lt;&gt;P$7),VLOOKUP($F66,借上宿舎台帳!$B$6:$F$25,5,FALSE),VLOOKUP($A66,$V$6:$Y$25,4,FALSE)),0)</f>
        <v>0</v>
      </c>
      <c r="Q66" s="226">
        <f t="shared" si="14"/>
        <v>0</v>
      </c>
    </row>
    <row r="67" spans="1:25" ht="30" customHeight="1" x14ac:dyDescent="0.15">
      <c r="A67" s="191"/>
      <c r="B67" s="230"/>
      <c r="C67" s="224"/>
      <c r="D67" s="234"/>
      <c r="E67" s="235"/>
      <c r="F67" s="241"/>
      <c r="G67" s="242"/>
      <c r="H67" s="243"/>
      <c r="I67" s="220"/>
      <c r="J67" s="220"/>
      <c r="K67" s="222"/>
      <c r="L67" s="224"/>
      <c r="M67" s="19" t="s">
        <v>15</v>
      </c>
      <c r="N67" s="22">
        <f>IF(AND($I66&lt;=DATEVALUE("2025/10/31"),$J66&lt;=DATEVALUE("2026/3/31"),$J66&gt;=DATEVALUE("2025/4/1")),IF(OR(IFERROR(VLOOKUP($A66,$V$6:$Z$25,5,FALSE),"")="",IFERROR(VLOOKUP($A66,$V$6:$Z$25,2,FALSE),"")&lt;&gt;N$7),VLOOKUP($F66,借上宿舎台帳!$B$6:$G$25,6,FALSE),VLOOKUP($A66,$V$6:$Z$25,5,FALSE)),0)</f>
        <v>0</v>
      </c>
      <c r="O67" s="22">
        <f>IF(AND($I66&lt;=DATEVALUE("2025/11/30"),$J66&lt;=DATEVALUE("2026/3/31"),$J66&gt;=DATEVALUE("2025/11/1")),IF(OR(IFERROR(VLOOKUP($A66,$V$6:$Z$25,5,FALSE),"")="",IFERROR(VLOOKUP($A66,$V$6:$Z$25,2,FALSE),"")&lt;&gt;O$7),VLOOKUP($F66,借上宿舎台帳!$B$6:$G$25,6,FALSE),VLOOKUP($A66,$V$6:$Z$25,5,FALSE)),0)</f>
        <v>0</v>
      </c>
      <c r="P67" s="22">
        <f>IF(AND($J66&gt;=DATEVALUE("2025/12/1"),$J66&lt;=DATEVALUE("2026/3/31")),IF(OR(IFERROR(VLOOKUP($A66,$V$6:$Z$25,5,FALSE),"")="",IFERROR(VLOOKUP($A66,$V$6:$Z$25,2,FALSE),"")&lt;&gt;P$7),VLOOKUP($F66,借上宿舎台帳!$B$6:$G$25,6,FALSE),VLOOKUP($A66,$V$6:$Z$25,5,FALSE)),0)</f>
        <v>0</v>
      </c>
      <c r="Q67" s="227"/>
    </row>
    <row r="68" spans="1:25" ht="30" customHeight="1" x14ac:dyDescent="0.15">
      <c r="A68" s="192"/>
      <c r="B68" s="231"/>
      <c r="C68" s="225"/>
      <c r="D68" s="236"/>
      <c r="E68" s="237"/>
      <c r="F68" s="244"/>
      <c r="G68" s="245"/>
      <c r="H68" s="246"/>
      <c r="I68" s="221"/>
      <c r="J68" s="221"/>
      <c r="K68" s="222"/>
      <c r="L68" s="225"/>
      <c r="M68" s="19" t="s">
        <v>16</v>
      </c>
      <c r="N68" s="22">
        <f>IF(OR(IFERROR(VLOOKUP($A66,$V$6:$X$25,3,FALSE),"")="",IFERROR(VLOOKUP($A66,$V$6:$X$25,2,FALSE),"")&lt;&gt;N$7),ROUNDDOWN(IF((N66-N67)&gt;=82000,82000,N66-N67)*3/4,-2),VLOOKUP($A66,$V$6:$X$25,3,FALSE))</f>
        <v>0</v>
      </c>
      <c r="O68" s="22">
        <f>IF(OR(IFERROR(VLOOKUP($A66,$V$6:$X$25,3,FALSE),"")="",IFERROR(VLOOKUP($A66,$V$6:$X$25,2,FALSE),"")&lt;&gt;O$7),ROUNDDOWN(IF((O66-O67)&gt;=82000,82000,O66-O67)*3/4,-2),VLOOKUP($A66,$V$6:$X$25,3,FALSE))</f>
        <v>0</v>
      </c>
      <c r="P68" s="22">
        <f>IF(OR(IFERROR(VLOOKUP($A66,$V$6:$X$25,3,FALSE),"")="",IFERROR(VLOOKUP($A66,$V$6:$X$25,2,FALSE),"")&lt;&gt;P$7),ROUNDDOWN(IF((P66-P67)&gt;=82000,82000,P66-P67)*3/4,-2),VLOOKUP($A66,$V$6:$X$25,3,FALSE))</f>
        <v>0</v>
      </c>
      <c r="Q68" s="228"/>
    </row>
    <row r="69" spans="1:25" s="6" customFormat="1" ht="33" customHeight="1" x14ac:dyDescent="0.15">
      <c r="A69" s="7"/>
      <c r="B69" s="4"/>
      <c r="C69" s="4"/>
      <c r="D69" s="3"/>
      <c r="E69" s="3"/>
      <c r="F69" s="3"/>
      <c r="G69" s="3"/>
      <c r="N69" s="8"/>
      <c r="O69" s="216" t="s">
        <v>17</v>
      </c>
      <c r="P69" s="217"/>
      <c r="Q69" s="105">
        <f>SUM(Q9:Q68)</f>
        <v>0</v>
      </c>
      <c r="R69" s="5"/>
      <c r="T69" s="23"/>
      <c r="U69" s="24"/>
      <c r="Y69" s="25"/>
    </row>
    <row r="70" spans="1:25" x14ac:dyDescent="0.15">
      <c r="F70" s="14"/>
      <c r="G70" s="14"/>
      <c r="H70" s="14"/>
      <c r="I70" s="14"/>
      <c r="J70" s="14"/>
      <c r="K70" s="14"/>
      <c r="L70" s="14"/>
      <c r="M70" s="14"/>
      <c r="N70" s="20"/>
      <c r="O70" s="21"/>
      <c r="P70" s="21"/>
      <c r="Q70" s="21"/>
    </row>
  </sheetData>
  <sheetProtection password="CAAA" sheet="1" objects="1" scenarios="1"/>
  <dataConsolidate/>
  <mergeCells count="222">
    <mergeCell ref="Q66:Q68"/>
    <mergeCell ref="O69:P69"/>
    <mergeCell ref="J63:J65"/>
    <mergeCell ref="K63:K65"/>
    <mergeCell ref="L63:L65"/>
    <mergeCell ref="Q63:Q65"/>
    <mergeCell ref="A66:A68"/>
    <mergeCell ref="B66:B68"/>
    <mergeCell ref="C66:C68"/>
    <mergeCell ref="D66:E68"/>
    <mergeCell ref="F66:H68"/>
    <mergeCell ref="I66:I68"/>
    <mergeCell ref="J66:J68"/>
    <mergeCell ref="K66:K68"/>
    <mergeCell ref="L66:L68"/>
    <mergeCell ref="C57:C59"/>
    <mergeCell ref="D57:E59"/>
    <mergeCell ref="F57:H59"/>
    <mergeCell ref="I57:I59"/>
    <mergeCell ref="Q60:Q62"/>
    <mergeCell ref="A63:A65"/>
    <mergeCell ref="B63:B65"/>
    <mergeCell ref="C63:C65"/>
    <mergeCell ref="D63:E65"/>
    <mergeCell ref="F63:H65"/>
    <mergeCell ref="I63:I65"/>
    <mergeCell ref="J57:J59"/>
    <mergeCell ref="K57:K59"/>
    <mergeCell ref="L57:L59"/>
    <mergeCell ref="Q57:Q59"/>
    <mergeCell ref="A60:A62"/>
    <mergeCell ref="B60:B62"/>
    <mergeCell ref="C60:C62"/>
    <mergeCell ref="D60:E62"/>
    <mergeCell ref="F60:H62"/>
    <mergeCell ref="I60:I62"/>
    <mergeCell ref="J60:J62"/>
    <mergeCell ref="K60:K62"/>
    <mergeCell ref="L60:L62"/>
    <mergeCell ref="A51:A53"/>
    <mergeCell ref="B51:B53"/>
    <mergeCell ref="C51:C53"/>
    <mergeCell ref="D51:E53"/>
    <mergeCell ref="F51:H53"/>
    <mergeCell ref="I51:I53"/>
    <mergeCell ref="J51:J53"/>
    <mergeCell ref="K51:K53"/>
    <mergeCell ref="L51:L53"/>
    <mergeCell ref="B54:B56"/>
    <mergeCell ref="C54:C56"/>
    <mergeCell ref="D54:E56"/>
    <mergeCell ref="F54:H56"/>
    <mergeCell ref="I54:I56"/>
    <mergeCell ref="J54:J56"/>
    <mergeCell ref="K54:K56"/>
    <mergeCell ref="L54:L56"/>
    <mergeCell ref="Q54:Q56"/>
    <mergeCell ref="A57:A59"/>
    <mergeCell ref="B57:B59"/>
    <mergeCell ref="Q45:Q47"/>
    <mergeCell ref="A48:A50"/>
    <mergeCell ref="B48:B50"/>
    <mergeCell ref="C48:C50"/>
    <mergeCell ref="D48:E50"/>
    <mergeCell ref="F48:H50"/>
    <mergeCell ref="I48:I50"/>
    <mergeCell ref="J48:J50"/>
    <mergeCell ref="K48:K50"/>
    <mergeCell ref="L48:L50"/>
    <mergeCell ref="Q48:Q50"/>
    <mergeCell ref="A45:A47"/>
    <mergeCell ref="B45:B47"/>
    <mergeCell ref="C45:C47"/>
    <mergeCell ref="D45:E47"/>
    <mergeCell ref="F45:H47"/>
    <mergeCell ref="I45:I47"/>
    <mergeCell ref="J45:J47"/>
    <mergeCell ref="K45:K47"/>
    <mergeCell ref="L45:L47"/>
    <mergeCell ref="Q51:Q53"/>
    <mergeCell ref="A54:A56"/>
    <mergeCell ref="Q39:Q41"/>
    <mergeCell ref="A42:A44"/>
    <mergeCell ref="B42:B44"/>
    <mergeCell ref="C42:C44"/>
    <mergeCell ref="D42:E44"/>
    <mergeCell ref="F42:H44"/>
    <mergeCell ref="I42:I44"/>
    <mergeCell ref="J42:J44"/>
    <mergeCell ref="K42:K44"/>
    <mergeCell ref="L42:L44"/>
    <mergeCell ref="Q42:Q44"/>
    <mergeCell ref="A39:A41"/>
    <mergeCell ref="B39:B41"/>
    <mergeCell ref="C39:C41"/>
    <mergeCell ref="D39:E41"/>
    <mergeCell ref="F39:H41"/>
    <mergeCell ref="I39:I41"/>
    <mergeCell ref="J39:J41"/>
    <mergeCell ref="K39:K41"/>
    <mergeCell ref="L39:L41"/>
    <mergeCell ref="Q33:Q35"/>
    <mergeCell ref="A36:A38"/>
    <mergeCell ref="B36:B38"/>
    <mergeCell ref="C36:C38"/>
    <mergeCell ref="D36:E38"/>
    <mergeCell ref="F36:H38"/>
    <mergeCell ref="I36:I38"/>
    <mergeCell ref="J36:J38"/>
    <mergeCell ref="K36:K38"/>
    <mergeCell ref="L36:L38"/>
    <mergeCell ref="Q36:Q38"/>
    <mergeCell ref="A33:A35"/>
    <mergeCell ref="B33:B35"/>
    <mergeCell ref="C33:C35"/>
    <mergeCell ref="D33:E35"/>
    <mergeCell ref="F33:H35"/>
    <mergeCell ref="I33:I35"/>
    <mergeCell ref="J33:J35"/>
    <mergeCell ref="K33:K35"/>
    <mergeCell ref="L33:L35"/>
    <mergeCell ref="Q27:Q29"/>
    <mergeCell ref="A30:A32"/>
    <mergeCell ref="B30:B32"/>
    <mergeCell ref="C30:C32"/>
    <mergeCell ref="D30:E32"/>
    <mergeCell ref="F30:H32"/>
    <mergeCell ref="I30:I32"/>
    <mergeCell ref="J30:J32"/>
    <mergeCell ref="K30:K32"/>
    <mergeCell ref="L30:L32"/>
    <mergeCell ref="Q30:Q32"/>
    <mergeCell ref="A27:A29"/>
    <mergeCell ref="B27:B29"/>
    <mergeCell ref="C27:C29"/>
    <mergeCell ref="D27:E29"/>
    <mergeCell ref="F27:H29"/>
    <mergeCell ref="I27:I29"/>
    <mergeCell ref="J27:J29"/>
    <mergeCell ref="K27:K29"/>
    <mergeCell ref="L27:L29"/>
    <mergeCell ref="Q21:Q23"/>
    <mergeCell ref="A24:A26"/>
    <mergeCell ref="B24:B26"/>
    <mergeCell ref="C24:C26"/>
    <mergeCell ref="D24:E26"/>
    <mergeCell ref="F24:H26"/>
    <mergeCell ref="I24:I26"/>
    <mergeCell ref="J24:J26"/>
    <mergeCell ref="K24:K26"/>
    <mergeCell ref="L24:L26"/>
    <mergeCell ref="Q24:Q26"/>
    <mergeCell ref="A21:A23"/>
    <mergeCell ref="B21:B23"/>
    <mergeCell ref="C21:C23"/>
    <mergeCell ref="D21:E23"/>
    <mergeCell ref="F21:H23"/>
    <mergeCell ref="I21:I23"/>
    <mergeCell ref="J21:J23"/>
    <mergeCell ref="K21:K23"/>
    <mergeCell ref="L21:L23"/>
    <mergeCell ref="Q15:Q17"/>
    <mergeCell ref="A18:A20"/>
    <mergeCell ref="B18:B20"/>
    <mergeCell ref="C18:C20"/>
    <mergeCell ref="D18:E20"/>
    <mergeCell ref="F18:H20"/>
    <mergeCell ref="I18:I20"/>
    <mergeCell ref="J18:J20"/>
    <mergeCell ref="K18:K20"/>
    <mergeCell ref="L18:L20"/>
    <mergeCell ref="Q18:Q20"/>
    <mergeCell ref="A15:A17"/>
    <mergeCell ref="B15:B17"/>
    <mergeCell ref="C15:C17"/>
    <mergeCell ref="D15:E17"/>
    <mergeCell ref="F15:H17"/>
    <mergeCell ref="I15:I17"/>
    <mergeCell ref="J15:J17"/>
    <mergeCell ref="K15:K17"/>
    <mergeCell ref="L15:L17"/>
    <mergeCell ref="J9:J11"/>
    <mergeCell ref="K9:K11"/>
    <mergeCell ref="L9:L11"/>
    <mergeCell ref="Q9:Q11"/>
    <mergeCell ref="A12:A14"/>
    <mergeCell ref="B12:B14"/>
    <mergeCell ref="C12:C14"/>
    <mergeCell ref="D12:E14"/>
    <mergeCell ref="F12:H14"/>
    <mergeCell ref="I12:I14"/>
    <mergeCell ref="A9:A11"/>
    <mergeCell ref="B9:B11"/>
    <mergeCell ref="C9:C11"/>
    <mergeCell ref="D9:E11"/>
    <mergeCell ref="F9:H11"/>
    <mergeCell ref="I9:I11"/>
    <mergeCell ref="J12:J14"/>
    <mergeCell ref="K12:K14"/>
    <mergeCell ref="L12:L14"/>
    <mergeCell ref="Q12:Q14"/>
    <mergeCell ref="O4:P4"/>
    <mergeCell ref="A1:B1"/>
    <mergeCell ref="H1:K1"/>
    <mergeCell ref="C3:F3"/>
    <mergeCell ref="C4:F4"/>
    <mergeCell ref="A6:A8"/>
    <mergeCell ref="B6:B8"/>
    <mergeCell ref="C6:C8"/>
    <mergeCell ref="D6:E8"/>
    <mergeCell ref="F6:H8"/>
    <mergeCell ref="I6:J6"/>
    <mergeCell ref="K6:K8"/>
    <mergeCell ref="L6:L8"/>
    <mergeCell ref="M6:Q6"/>
    <mergeCell ref="I7:I8"/>
    <mergeCell ref="J7:J8"/>
    <mergeCell ref="M7:M8"/>
    <mergeCell ref="N7:N8"/>
    <mergeCell ref="O7:O8"/>
    <mergeCell ref="P7:P8"/>
    <mergeCell ref="Q7:Q8"/>
  </mergeCells>
  <phoneticPr fontId="2"/>
  <dataValidations count="5">
    <dataValidation errorStyle="warning" allowBlank="1" showInputMessage="1" showErrorMessage="1" prompt="終了事由で「その他」を選択した場合、詳細を入力してください。_x000a_" sqref="L9:L68" xr:uid="{00000000-0002-0000-0E00-000000000000}"/>
    <dataValidation type="list" allowBlank="1" showInputMessage="1" showErrorMessage="1" prompt="注）現施設だけでなく過去から継続して同一法人内の他施設で利用している場合、過去に他施設で利用を開始した年度を入力してください。" sqref="D9:E68" xr:uid="{00000000-0002-0000-0E00-000001000000}">
      <formula1>"令和7年度,令和6年度,令和5年度,令和4年度,令和3年度,令和2年度,令和元年度,平成30年度,平成29年度,平成28年度,平成27年度"</formula1>
    </dataValidation>
    <dataValidation type="date" allowBlank="1" showInputMessage="1" showErrorMessage="1" prompt="注）2025/04/01の形式で入力してください。_x000a_" sqref="C9:C68" xr:uid="{00000000-0002-0000-0E00-000002000000}">
      <formula1>1</formula1>
      <formula2>109664</formula2>
    </dataValidation>
    <dataValidation type="date" allowBlank="1" showInputMessage="1" showErrorMessage="1" prompt="注）2025/04/01の形式で入力してください。" sqref="I9:J68" xr:uid="{00000000-0002-0000-0E00-000003000000}">
      <formula1>45748</formula1>
      <formula2>46112</formula2>
    </dataValidation>
    <dataValidation type="list" errorStyle="warning" allowBlank="1" showInputMessage="1" showErrorMessage="1" prompt="新規または補助対象期間が終了した対象者のみ、プルダウンから事由を選択してください。" sqref="K9:K68" xr:uid="{00000000-0002-0000-0E00-000004000000}">
      <formula1>$S$6:$S$21</formula1>
    </dataValidation>
  </dataValidations>
  <printOptions horizontalCentered="1"/>
  <pageMargins left="0.19685039370078741" right="0.19685039370078741" top="0.55118110236220474" bottom="0.15748031496062992" header="0.31496062992125984" footer="0.31496062992125984"/>
  <pageSetup paperSize="9" scale="50" fitToHeight="2" orientation="landscape" r:id="rId1"/>
  <rowBreaks count="1" manualBreakCount="1">
    <brk id="3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5000000}">
          <x14:formula1>
            <xm:f>補助対象者名簿!$B$5:$B$24</xm:f>
          </x14:formula1>
          <xm:sqref>B12:B68</xm:sqref>
        </x14:dataValidation>
        <x14:dataValidation type="list" allowBlank="1" showInputMessage="1" showErrorMessage="1" prompt="補助対象者を選択してください。_x000a__x000a_注）補助対象者名簿を完成させてから、第２号様式を作成してください。" xr:uid="{00000000-0002-0000-0E00-000006000000}">
          <x14:formula1>
            <xm:f>補助対象者名簿!$B$5:$B$24</xm:f>
          </x14:formula1>
          <xm:sqref>B9:B11</xm:sqref>
        </x14:dataValidation>
        <x14:dataValidation type="list" allowBlank="1" showInputMessage="1" showErrorMessage="1" prompt="借上宿舎を選択してください。_x000a__x000a_注）借上宿舎台帳を完成させてから、第２号様式を作成してください。" xr:uid="{00000000-0002-0000-0E00-000007000000}">
          <x14:formula1>
            <xm:f>借上宿舎台帳!$B$6:$B$25</xm:f>
          </x14:formula1>
          <xm:sqref>F9:H68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C000"/>
    <pageSetUpPr fitToPage="1"/>
  </sheetPr>
  <dimension ref="A1:AD43"/>
  <sheetViews>
    <sheetView view="pageBreakPreview" zoomScale="80" zoomScaleNormal="100" zoomScaleSheetLayoutView="80" workbookViewId="0">
      <selection sqref="A1:B1"/>
    </sheetView>
  </sheetViews>
  <sheetFormatPr defaultRowHeight="13.5" x14ac:dyDescent="0.15"/>
  <cols>
    <col min="1" max="1" width="5.375" customWidth="1"/>
    <col min="2" max="2" width="10.75" bestFit="1" customWidth="1"/>
    <col min="3" max="3" width="20.625" customWidth="1"/>
    <col min="4" max="9" width="9.375" customWidth="1"/>
  </cols>
  <sheetData>
    <row r="1" spans="1:30" ht="14.25" x14ac:dyDescent="0.15">
      <c r="A1" s="249" t="s">
        <v>104</v>
      </c>
      <c r="B1" s="249"/>
      <c r="C1" s="68" t="s">
        <v>111</v>
      </c>
    </row>
    <row r="2" spans="1:30" ht="14.25" x14ac:dyDescent="0.15">
      <c r="A2" s="31"/>
      <c r="B2" s="31"/>
      <c r="C2" s="31"/>
      <c r="D2" s="31"/>
      <c r="E2" s="31"/>
      <c r="F2" s="31"/>
      <c r="G2" s="31"/>
      <c r="H2" s="250" t="s">
        <v>70</v>
      </c>
      <c r="I2" s="250"/>
      <c r="J2" s="31"/>
      <c r="K2" s="31"/>
      <c r="L2" s="31"/>
      <c r="M2" s="31"/>
      <c r="N2" s="31"/>
      <c r="O2" s="31"/>
      <c r="P2" s="31"/>
      <c r="Q2" s="31"/>
      <c r="R2" s="31"/>
      <c r="S2" s="31"/>
      <c r="T2" s="31"/>
      <c r="U2" s="31"/>
      <c r="V2" s="31"/>
      <c r="W2" s="31"/>
      <c r="X2" s="31"/>
      <c r="Y2" s="31"/>
      <c r="Z2" s="31"/>
      <c r="AA2" s="31"/>
    </row>
    <row r="3" spans="1:30" ht="28.5" x14ac:dyDescent="0.15">
      <c r="A3" s="32" t="s">
        <v>71</v>
      </c>
      <c r="B3" s="32" t="s">
        <v>87</v>
      </c>
      <c r="C3" s="32" t="s">
        <v>0</v>
      </c>
      <c r="D3" s="32" t="s">
        <v>72</v>
      </c>
      <c r="E3" s="32" t="s">
        <v>90</v>
      </c>
      <c r="F3" s="32" t="s">
        <v>91</v>
      </c>
      <c r="G3" s="32" t="s">
        <v>85</v>
      </c>
      <c r="H3" s="106" t="s">
        <v>171</v>
      </c>
      <c r="I3" s="33" t="s">
        <v>86</v>
      </c>
      <c r="J3" s="34"/>
      <c r="K3" s="35" t="s">
        <v>73</v>
      </c>
      <c r="L3" s="35"/>
      <c r="M3" s="35"/>
      <c r="N3" s="35"/>
      <c r="O3" s="35"/>
      <c r="P3" s="35"/>
      <c r="Q3" s="35"/>
      <c r="R3" s="36"/>
      <c r="S3" s="37"/>
      <c r="T3" s="38" t="s">
        <v>74</v>
      </c>
      <c r="U3" s="38"/>
      <c r="V3" s="38"/>
      <c r="W3" s="38"/>
      <c r="X3" s="38"/>
      <c r="Y3" s="38"/>
      <c r="Z3" s="38"/>
      <c r="AA3" s="39"/>
      <c r="AB3" s="51" t="s">
        <v>109</v>
      </c>
      <c r="AC3" s="51" t="s">
        <v>88</v>
      </c>
      <c r="AD3" s="51" t="s">
        <v>89</v>
      </c>
    </row>
    <row r="4" spans="1:30" ht="14.25" x14ac:dyDescent="0.15">
      <c r="A4" s="251"/>
      <c r="B4" s="252" t="e">
        <f>VLOOKUP(A4,'第２号様式（第３四半期）'!$A$9:$B$68,2,FALSE)</f>
        <v>#N/A</v>
      </c>
      <c r="C4" s="247" t="e">
        <f>VLOOKUP(A4,'第２号様式（第３四半期）'!$A$9:$H$68,6,FALSE)</f>
        <v>#N/A</v>
      </c>
      <c r="D4" s="253"/>
      <c r="E4" s="254" t="e">
        <f>VLOOKUP(D4,$AC$4:$AD$15,2,FALSE)</f>
        <v>#N/A</v>
      </c>
      <c r="F4" s="254" t="e">
        <f>IF(AND(DAY(VLOOKUP(A4,'第２号様式（第３四半期）'!$A$9:$J$68,9,FALSE))&lt;=E4,DAY(VLOOKUP(A4,'第２号様式（第３四半期）'!$A$9:$J$68,9,FALSE))&gt;1),E4+1-DAY(VLOOKUP(A4,'第２号様式（第３四半期）'!$A$9:$J$68,9,FALSE)),DAY(VLOOKUP(A4,'第２号様式（第３四半期）'!$A$9:$J$68,10,FALSE)))</f>
        <v>#N/A</v>
      </c>
      <c r="G4" s="254" t="e">
        <f>VLOOKUP(C4,借上宿舎台帳!$B$6:$F$25,5,FALSE)</f>
        <v>#N/A</v>
      </c>
      <c r="H4" s="255"/>
      <c r="I4" s="255"/>
      <c r="J4" s="40"/>
      <c r="K4" s="41" t="str">
        <f>IF(A4=0,"",82000)</f>
        <v/>
      </c>
      <c r="L4" s="41" t="s">
        <v>75</v>
      </c>
      <c r="M4" s="41" t="str">
        <f>IF(A4=0,"",E4)</f>
        <v/>
      </c>
      <c r="N4" s="41" t="s">
        <v>76</v>
      </c>
      <c r="O4" s="41" t="str">
        <f>IF(A4=0,"",F4)</f>
        <v/>
      </c>
      <c r="P4" s="41" t="s">
        <v>77</v>
      </c>
      <c r="Q4" s="41" t="str">
        <f>IFERROR(ROUNDDOWN(K4/M4*O4,-1),"")</f>
        <v/>
      </c>
      <c r="R4" s="42" t="s">
        <v>78</v>
      </c>
      <c r="S4" s="40"/>
      <c r="T4" s="41" t="str">
        <f>IF(A4=0,"",G4)</f>
        <v/>
      </c>
      <c r="U4" s="41" t="s">
        <v>75</v>
      </c>
      <c r="V4" s="41" t="str">
        <f>IF(A4=0,"",E4)</f>
        <v/>
      </c>
      <c r="W4" s="41" t="s">
        <v>76</v>
      </c>
      <c r="X4" s="41" t="str">
        <f>IF(A4=0,"",F4)</f>
        <v/>
      </c>
      <c r="Y4" s="41" t="s">
        <v>77</v>
      </c>
      <c r="Z4" s="41" t="str">
        <f>IFERROR(ROUNDDOWN(T4/V4*X4,-1),"")</f>
        <v/>
      </c>
      <c r="AA4" s="42" t="s">
        <v>78</v>
      </c>
      <c r="AB4">
        <v>1</v>
      </c>
      <c r="AC4">
        <v>1</v>
      </c>
      <c r="AD4">
        <v>31</v>
      </c>
    </row>
    <row r="5" spans="1:30" ht="14.25" x14ac:dyDescent="0.15">
      <c r="A5" s="251"/>
      <c r="B5" s="252"/>
      <c r="C5" s="248"/>
      <c r="D5" s="253"/>
      <c r="E5" s="254"/>
      <c r="F5" s="254"/>
      <c r="G5" s="254"/>
      <c r="H5" s="255"/>
      <c r="I5" s="255"/>
      <c r="J5" s="43" t="s">
        <v>79</v>
      </c>
      <c r="K5" s="44" t="str">
        <f>IF(A4=0,"",IF(Q4&lt;H4,ROUNDDOWN(Q4,-1),ROUNDDOWN(H4,-1)))</f>
        <v/>
      </c>
      <c r="L5" s="45" t="s">
        <v>80</v>
      </c>
      <c r="M5" s="46" t="str">
        <f>IF(A4=0,"",IF(I4-(IF(G4-82000&gt;0,G4-82000,0))&gt;0,I4-(IF(G4-82000&gt;0,G4-82000,0)),0))</f>
        <v/>
      </c>
      <c r="N5" s="45" t="s">
        <v>81</v>
      </c>
      <c r="O5" s="47" t="s">
        <v>82</v>
      </c>
      <c r="P5" s="48" t="s">
        <v>83</v>
      </c>
      <c r="Q5" s="49" t="str">
        <f>IFERROR(ROUNDDOWN((K5-M5)*3/4,-2),"")</f>
        <v/>
      </c>
      <c r="R5" s="50" t="s">
        <v>84</v>
      </c>
      <c r="S5" s="43" t="s">
        <v>79</v>
      </c>
      <c r="T5" s="44" t="str">
        <f>IF(A4=0,"",IF(Z4&lt;H4,ROUNDDOWN(Z4,-1),ROUNDDOWN(H4,-1)))</f>
        <v/>
      </c>
      <c r="U5" s="45" t="s">
        <v>80</v>
      </c>
      <c r="V5" s="46" t="str">
        <f>IF(A4=0,"",I4)</f>
        <v/>
      </c>
      <c r="W5" s="45" t="s">
        <v>81</v>
      </c>
      <c r="X5" s="47" t="s">
        <v>82</v>
      </c>
      <c r="Y5" s="48" t="s">
        <v>83</v>
      </c>
      <c r="Z5" s="49" t="str">
        <f>IFERROR(ROUNDDOWN((T5-V5)*3/4,-2),"")</f>
        <v/>
      </c>
      <c r="AA5" s="50" t="s">
        <v>84</v>
      </c>
      <c r="AB5">
        <v>2</v>
      </c>
      <c r="AC5">
        <v>2</v>
      </c>
      <c r="AD5">
        <v>28</v>
      </c>
    </row>
    <row r="6" spans="1:30" ht="14.25" x14ac:dyDescent="0.15">
      <c r="A6" s="251"/>
      <c r="B6" s="252" t="e">
        <f>VLOOKUP(A6,'第２号様式（第３四半期）'!$A$9:$B$68,2,FALSE)</f>
        <v>#N/A</v>
      </c>
      <c r="C6" s="247" t="e">
        <f>VLOOKUP(A6,'第２号様式（第３四半期）'!$A$9:$H$68,6,FALSE)</f>
        <v>#N/A</v>
      </c>
      <c r="D6" s="253"/>
      <c r="E6" s="254" t="e">
        <f>VLOOKUP(D6,$AC$4:$AD$15,2,FALSE)</f>
        <v>#N/A</v>
      </c>
      <c r="F6" s="254" t="e">
        <f>IF(AND(DAY(VLOOKUP(A6,'第２号様式（第３四半期）'!$A$9:$J$68,9,FALSE))&lt;=E6,DAY(VLOOKUP(A6,'第２号様式（第３四半期）'!$A$9:$J$68,9,FALSE))&gt;1),E6+1-DAY(VLOOKUP(A6,'第２号様式（第３四半期）'!$A$9:$J$68,9,FALSE)),DAY(VLOOKUP(A6,'第２号様式（第３四半期）'!$A$9:$J$68,10,FALSE)))</f>
        <v>#N/A</v>
      </c>
      <c r="G6" s="254" t="e">
        <f>VLOOKUP(C6,借上宿舎台帳!$B$6:$F$25,5,FALSE)</f>
        <v>#N/A</v>
      </c>
      <c r="H6" s="255"/>
      <c r="I6" s="255"/>
      <c r="J6" s="40"/>
      <c r="K6" s="41" t="str">
        <f>IF(A6=0,"",82000)</f>
        <v/>
      </c>
      <c r="L6" s="41" t="s">
        <v>75</v>
      </c>
      <c r="M6" s="41" t="str">
        <f>IF(A6=0,"",E6)</f>
        <v/>
      </c>
      <c r="N6" s="41" t="s">
        <v>76</v>
      </c>
      <c r="O6" s="41" t="str">
        <f>IF(A6=0,"",F6)</f>
        <v/>
      </c>
      <c r="P6" s="41" t="s">
        <v>77</v>
      </c>
      <c r="Q6" s="41" t="str">
        <f>IFERROR(ROUNDDOWN(K6/M6*O6,-1),"")</f>
        <v/>
      </c>
      <c r="R6" s="42" t="s">
        <v>78</v>
      </c>
      <c r="S6" s="40"/>
      <c r="T6" s="41" t="str">
        <f>IF(A6=0,"",G6)</f>
        <v/>
      </c>
      <c r="U6" s="41" t="s">
        <v>75</v>
      </c>
      <c r="V6" s="41" t="str">
        <f>IF(A6=0,"",E6)</f>
        <v/>
      </c>
      <c r="W6" s="41" t="s">
        <v>76</v>
      </c>
      <c r="X6" s="41" t="str">
        <f>IF(A6=0,"",F6)</f>
        <v/>
      </c>
      <c r="Y6" s="41" t="s">
        <v>77</v>
      </c>
      <c r="Z6" s="41" t="str">
        <f>IFERROR(ROUNDDOWN(T6/V6*X6,-1),"")</f>
        <v/>
      </c>
      <c r="AA6" s="42" t="s">
        <v>78</v>
      </c>
      <c r="AB6">
        <v>3</v>
      </c>
      <c r="AC6">
        <v>3</v>
      </c>
      <c r="AD6">
        <v>31</v>
      </c>
    </row>
    <row r="7" spans="1:30" ht="14.25" x14ac:dyDescent="0.15">
      <c r="A7" s="251"/>
      <c r="B7" s="252"/>
      <c r="C7" s="248"/>
      <c r="D7" s="253"/>
      <c r="E7" s="254"/>
      <c r="F7" s="254"/>
      <c r="G7" s="254"/>
      <c r="H7" s="255"/>
      <c r="I7" s="255"/>
      <c r="J7" s="43" t="s">
        <v>79</v>
      </c>
      <c r="K7" s="44" t="str">
        <f>IF(A6=0,"",IF(Q6&lt;H6,ROUNDDOWN(Q6,-1),ROUNDDOWN(H6,-1)))</f>
        <v/>
      </c>
      <c r="L7" s="45" t="s">
        <v>80</v>
      </c>
      <c r="M7" s="46" t="str">
        <f>IF(A6=0,"",IF(I6-(IF(G6-82000&gt;0,G6-82000,0))&gt;0,I6-(IF(G6-82000&gt;0,G6-82000,0)),0))</f>
        <v/>
      </c>
      <c r="N7" s="45" t="s">
        <v>81</v>
      </c>
      <c r="O7" s="47" t="s">
        <v>82</v>
      </c>
      <c r="P7" s="48" t="s">
        <v>83</v>
      </c>
      <c r="Q7" s="49" t="str">
        <f>IFERROR(ROUNDDOWN((K7-M7)*3/4,-2),"")</f>
        <v/>
      </c>
      <c r="R7" s="50" t="s">
        <v>84</v>
      </c>
      <c r="S7" s="43" t="s">
        <v>79</v>
      </c>
      <c r="T7" s="44" t="str">
        <f>IF(A6=0,"",IF(Z6&lt;H6,ROUNDDOWN(Z6,-1),ROUNDDOWN(H6,-1)))</f>
        <v/>
      </c>
      <c r="U7" s="45" t="s">
        <v>80</v>
      </c>
      <c r="V7" s="46" t="str">
        <f>IF(A6=0,"",I6)</f>
        <v/>
      </c>
      <c r="W7" s="45" t="s">
        <v>81</v>
      </c>
      <c r="X7" s="47" t="s">
        <v>82</v>
      </c>
      <c r="Y7" s="48" t="s">
        <v>83</v>
      </c>
      <c r="Z7" s="49" t="str">
        <f>IFERROR(ROUNDDOWN((T7-V7)*3/4,-2),"")</f>
        <v/>
      </c>
      <c r="AA7" s="50" t="s">
        <v>84</v>
      </c>
      <c r="AB7">
        <v>4</v>
      </c>
      <c r="AC7">
        <v>4</v>
      </c>
      <c r="AD7">
        <v>30</v>
      </c>
    </row>
    <row r="8" spans="1:30" ht="14.25" x14ac:dyDescent="0.15">
      <c r="A8" s="251"/>
      <c r="B8" s="252" t="e">
        <f>VLOOKUP(A8,'第２号様式（第３四半期）'!$A$9:$B$68,2,FALSE)</f>
        <v>#N/A</v>
      </c>
      <c r="C8" s="247" t="e">
        <f>VLOOKUP(A8,'第２号様式（第３四半期）'!$A$9:$H$68,6,FALSE)</f>
        <v>#N/A</v>
      </c>
      <c r="D8" s="253"/>
      <c r="E8" s="254" t="e">
        <f>VLOOKUP(D8,$AC$4:$AD$15,2,FALSE)</f>
        <v>#N/A</v>
      </c>
      <c r="F8" s="254" t="e">
        <f>IF(AND(DAY(VLOOKUP(A8,'第２号様式（第３四半期）'!$A$9:$J$68,9,FALSE))&lt;=E8,DAY(VLOOKUP(A8,'第２号様式（第３四半期）'!$A$9:$J$68,9,FALSE))&gt;1),E8+1-DAY(VLOOKUP(A8,'第２号様式（第３四半期）'!$A$9:$J$68,9,FALSE)),DAY(VLOOKUP(A8,'第２号様式（第３四半期）'!$A$9:$J$68,10,FALSE)))</f>
        <v>#N/A</v>
      </c>
      <c r="G8" s="254" t="e">
        <f>VLOOKUP(C8,借上宿舎台帳!$B$6:$F$25,5,FALSE)</f>
        <v>#N/A</v>
      </c>
      <c r="H8" s="255"/>
      <c r="I8" s="255"/>
      <c r="J8" s="40"/>
      <c r="K8" s="41" t="str">
        <f>IF(A8=0,"",82000)</f>
        <v/>
      </c>
      <c r="L8" s="41" t="s">
        <v>75</v>
      </c>
      <c r="M8" s="41" t="str">
        <f>IF(A8=0,"",E8)</f>
        <v/>
      </c>
      <c r="N8" s="41" t="s">
        <v>76</v>
      </c>
      <c r="O8" s="41" t="str">
        <f>IF(A8=0,"",F8)</f>
        <v/>
      </c>
      <c r="P8" s="41" t="s">
        <v>77</v>
      </c>
      <c r="Q8" s="41" t="str">
        <f>IFERROR(ROUNDDOWN(K8/M8*O8,-1),"")</f>
        <v/>
      </c>
      <c r="R8" s="42" t="s">
        <v>78</v>
      </c>
      <c r="S8" s="40"/>
      <c r="T8" s="41" t="str">
        <f>IF(A8=0,"",G8)</f>
        <v/>
      </c>
      <c r="U8" s="41" t="s">
        <v>75</v>
      </c>
      <c r="V8" s="41" t="str">
        <f>IF(A8=0,"",E8)</f>
        <v/>
      </c>
      <c r="W8" s="41" t="s">
        <v>76</v>
      </c>
      <c r="X8" s="41" t="str">
        <f>IF(A8=0,"",F8)</f>
        <v/>
      </c>
      <c r="Y8" s="41" t="s">
        <v>77</v>
      </c>
      <c r="Z8" s="41" t="str">
        <f>IFERROR(ROUNDDOWN(T8/V8*X8,-1),"")</f>
        <v/>
      </c>
      <c r="AA8" s="42" t="s">
        <v>78</v>
      </c>
      <c r="AB8">
        <v>5</v>
      </c>
      <c r="AC8">
        <v>5</v>
      </c>
      <c r="AD8">
        <v>31</v>
      </c>
    </row>
    <row r="9" spans="1:30" ht="14.25" x14ac:dyDescent="0.15">
      <c r="A9" s="251"/>
      <c r="B9" s="252"/>
      <c r="C9" s="248"/>
      <c r="D9" s="253"/>
      <c r="E9" s="254"/>
      <c r="F9" s="254"/>
      <c r="G9" s="254"/>
      <c r="H9" s="255"/>
      <c r="I9" s="255"/>
      <c r="J9" s="43" t="s">
        <v>79</v>
      </c>
      <c r="K9" s="44" t="str">
        <f>IF(A8=0,"",IF(Q8&lt;H8,ROUNDDOWN(Q8,-1),ROUNDDOWN(H8,-1)))</f>
        <v/>
      </c>
      <c r="L9" s="45" t="s">
        <v>80</v>
      </c>
      <c r="M9" s="46" t="str">
        <f>IF(A8=0,"",IF(I8-(IF(G8-82000&gt;0,G8-82000,0))&gt;0,I8-(IF(G8-82000&gt;0,G8-82000,0)),0))</f>
        <v/>
      </c>
      <c r="N9" s="45" t="s">
        <v>81</v>
      </c>
      <c r="O9" s="47" t="s">
        <v>82</v>
      </c>
      <c r="P9" s="48" t="s">
        <v>83</v>
      </c>
      <c r="Q9" s="49" t="str">
        <f>IFERROR(ROUNDDOWN((K9-M9)*3/4,-2),"")</f>
        <v/>
      </c>
      <c r="R9" s="50" t="s">
        <v>84</v>
      </c>
      <c r="S9" s="43" t="s">
        <v>79</v>
      </c>
      <c r="T9" s="44" t="str">
        <f>IF(A8=0,"",IF(Z8&lt;H8,ROUNDDOWN(Z8,-1),ROUNDDOWN(H8,-1)))</f>
        <v/>
      </c>
      <c r="U9" s="45" t="s">
        <v>80</v>
      </c>
      <c r="V9" s="46" t="str">
        <f>IF(A8=0,"",I8)</f>
        <v/>
      </c>
      <c r="W9" s="45" t="s">
        <v>81</v>
      </c>
      <c r="X9" s="47" t="s">
        <v>82</v>
      </c>
      <c r="Y9" s="48" t="s">
        <v>83</v>
      </c>
      <c r="Z9" s="49" t="str">
        <f>IFERROR(ROUNDDOWN((T9-V9)*3/4,-2),"")</f>
        <v/>
      </c>
      <c r="AA9" s="50" t="s">
        <v>84</v>
      </c>
      <c r="AB9">
        <v>6</v>
      </c>
      <c r="AC9">
        <v>6</v>
      </c>
      <c r="AD9">
        <v>30</v>
      </c>
    </row>
    <row r="10" spans="1:30" ht="14.25" x14ac:dyDescent="0.15">
      <c r="A10" s="251"/>
      <c r="B10" s="252" t="e">
        <f>VLOOKUP(A10,'第２号様式（第３四半期）'!$A$9:$B$68,2,FALSE)</f>
        <v>#N/A</v>
      </c>
      <c r="C10" s="247" t="e">
        <f>VLOOKUP(A10,'第２号様式（第３四半期）'!$A$9:$H$68,6,FALSE)</f>
        <v>#N/A</v>
      </c>
      <c r="D10" s="253"/>
      <c r="E10" s="254" t="e">
        <f>VLOOKUP(D10,$AC$4:$AD$15,2,FALSE)</f>
        <v>#N/A</v>
      </c>
      <c r="F10" s="254" t="e">
        <f>IF(AND(DAY(VLOOKUP(A10,'第２号様式（第３四半期）'!$A$9:$J$68,9,FALSE))&lt;=E10,DAY(VLOOKUP(A10,'第２号様式（第３四半期）'!$A$9:$J$68,9,FALSE))&gt;1),E10+1-DAY(VLOOKUP(A10,'第２号様式（第３四半期）'!$A$9:$J$68,9,FALSE)),DAY(VLOOKUP(A10,'第２号様式（第３四半期）'!$A$9:$J$68,10,FALSE)))</f>
        <v>#N/A</v>
      </c>
      <c r="G10" s="254" t="e">
        <f>VLOOKUP(C10,借上宿舎台帳!$B$6:$F$25,5,FALSE)</f>
        <v>#N/A</v>
      </c>
      <c r="H10" s="255"/>
      <c r="I10" s="255"/>
      <c r="J10" s="40"/>
      <c r="K10" s="41" t="str">
        <f>IF(A10=0,"",82000)</f>
        <v/>
      </c>
      <c r="L10" s="41" t="s">
        <v>75</v>
      </c>
      <c r="M10" s="41" t="str">
        <f>IF(A10=0,"",E10)</f>
        <v/>
      </c>
      <c r="N10" s="41" t="s">
        <v>76</v>
      </c>
      <c r="O10" s="41" t="str">
        <f>IF(A10=0,"",F10)</f>
        <v/>
      </c>
      <c r="P10" s="41" t="s">
        <v>77</v>
      </c>
      <c r="Q10" s="41" t="str">
        <f>IFERROR(ROUNDDOWN(K10/M10*O10,-1),"")</f>
        <v/>
      </c>
      <c r="R10" s="42" t="s">
        <v>78</v>
      </c>
      <c r="S10" s="40"/>
      <c r="T10" s="41" t="str">
        <f>IF(A10=0,"",G10)</f>
        <v/>
      </c>
      <c r="U10" s="41" t="s">
        <v>75</v>
      </c>
      <c r="V10" s="41" t="str">
        <f>IF(A10=0,"",E10)</f>
        <v/>
      </c>
      <c r="W10" s="41" t="s">
        <v>76</v>
      </c>
      <c r="X10" s="41" t="str">
        <f>IF(A10=0,"",F10)</f>
        <v/>
      </c>
      <c r="Y10" s="41" t="s">
        <v>77</v>
      </c>
      <c r="Z10" s="41" t="str">
        <f>IFERROR(ROUNDDOWN(T10/V10*X10,-1),"")</f>
        <v/>
      </c>
      <c r="AA10" s="42" t="s">
        <v>78</v>
      </c>
      <c r="AB10">
        <v>7</v>
      </c>
      <c r="AC10">
        <v>7</v>
      </c>
      <c r="AD10">
        <v>31</v>
      </c>
    </row>
    <row r="11" spans="1:30" ht="14.25" x14ac:dyDescent="0.15">
      <c r="A11" s="251"/>
      <c r="B11" s="252"/>
      <c r="C11" s="248"/>
      <c r="D11" s="253"/>
      <c r="E11" s="254"/>
      <c r="F11" s="254"/>
      <c r="G11" s="254"/>
      <c r="H11" s="255"/>
      <c r="I11" s="255"/>
      <c r="J11" s="43" t="s">
        <v>79</v>
      </c>
      <c r="K11" s="44" t="str">
        <f>IF(A10=0,"",IF(Q10&lt;H10,ROUNDDOWN(Q10,-1),ROUNDDOWN(H10,-1)))</f>
        <v/>
      </c>
      <c r="L11" s="45" t="s">
        <v>80</v>
      </c>
      <c r="M11" s="46" t="str">
        <f>IF(A10=0,"",IF(I10-(IF(G10-82000&gt;0,G10-82000,0))&gt;0,I10-(IF(G10-82000&gt;0,G10-82000,0)),0))</f>
        <v/>
      </c>
      <c r="N11" s="45" t="s">
        <v>81</v>
      </c>
      <c r="O11" s="47" t="s">
        <v>82</v>
      </c>
      <c r="P11" s="48" t="s">
        <v>83</v>
      </c>
      <c r="Q11" s="49" t="str">
        <f>IFERROR(ROUNDDOWN((K11-M11)*3/4,-2),"")</f>
        <v/>
      </c>
      <c r="R11" s="50" t="s">
        <v>84</v>
      </c>
      <c r="S11" s="43" t="s">
        <v>79</v>
      </c>
      <c r="T11" s="44" t="str">
        <f>IF(A10=0,"",IF(Z10&lt;H10,ROUNDDOWN(Z10,-1),ROUNDDOWN(H10,-1)))</f>
        <v/>
      </c>
      <c r="U11" s="45" t="s">
        <v>80</v>
      </c>
      <c r="V11" s="46" t="str">
        <f>IF(A10=0,"",I10)</f>
        <v/>
      </c>
      <c r="W11" s="45" t="s">
        <v>81</v>
      </c>
      <c r="X11" s="47" t="s">
        <v>82</v>
      </c>
      <c r="Y11" s="48" t="s">
        <v>83</v>
      </c>
      <c r="Z11" s="49" t="str">
        <f>IFERROR(ROUNDDOWN((T11-V11)*3/4,-2),"")</f>
        <v/>
      </c>
      <c r="AA11" s="50" t="s">
        <v>84</v>
      </c>
      <c r="AB11">
        <v>8</v>
      </c>
      <c r="AC11">
        <v>8</v>
      </c>
      <c r="AD11">
        <v>31</v>
      </c>
    </row>
    <row r="12" spans="1:30" ht="14.25" x14ac:dyDescent="0.15">
      <c r="A12" s="251"/>
      <c r="B12" s="252" t="e">
        <f>VLOOKUP(A12,'第２号様式（第３四半期）'!$A$9:$B$68,2,FALSE)</f>
        <v>#N/A</v>
      </c>
      <c r="C12" s="247" t="e">
        <f>VLOOKUP(A12,'第２号様式（第３四半期）'!$A$9:$H$68,6,FALSE)</f>
        <v>#N/A</v>
      </c>
      <c r="D12" s="253"/>
      <c r="E12" s="254" t="e">
        <f>VLOOKUP(D12,$AC$4:$AD$15,2,FALSE)</f>
        <v>#N/A</v>
      </c>
      <c r="F12" s="254" t="e">
        <f>IF(AND(DAY(VLOOKUP(A12,'第２号様式（第３四半期）'!$A$9:$J$68,9,FALSE))&lt;=E12,DAY(VLOOKUP(A12,'第２号様式（第３四半期）'!$A$9:$J$68,9,FALSE))&gt;1),E12+1-DAY(VLOOKUP(A12,'第２号様式（第３四半期）'!$A$9:$J$68,9,FALSE)),DAY(VLOOKUP(A12,'第２号様式（第３四半期）'!$A$9:$J$68,10,FALSE)))</f>
        <v>#N/A</v>
      </c>
      <c r="G12" s="254" t="e">
        <f>VLOOKUP(C12,借上宿舎台帳!$B$6:$F$25,5,FALSE)</f>
        <v>#N/A</v>
      </c>
      <c r="H12" s="255"/>
      <c r="I12" s="255"/>
      <c r="J12" s="40"/>
      <c r="K12" s="41" t="str">
        <f>IF(A12=0,"",82000)</f>
        <v/>
      </c>
      <c r="L12" s="41" t="s">
        <v>75</v>
      </c>
      <c r="M12" s="41" t="str">
        <f>IF(A12=0,"",E12)</f>
        <v/>
      </c>
      <c r="N12" s="41" t="s">
        <v>76</v>
      </c>
      <c r="O12" s="41" t="str">
        <f>IF(A12=0,"",F12)</f>
        <v/>
      </c>
      <c r="P12" s="41" t="s">
        <v>77</v>
      </c>
      <c r="Q12" s="41" t="str">
        <f>IFERROR(ROUNDDOWN(K12/M12*O12,-1),"")</f>
        <v/>
      </c>
      <c r="R12" s="42" t="s">
        <v>78</v>
      </c>
      <c r="S12" s="40"/>
      <c r="T12" s="41" t="str">
        <f>IF(A12=0,"",G12)</f>
        <v/>
      </c>
      <c r="U12" s="41" t="s">
        <v>75</v>
      </c>
      <c r="V12" s="41" t="str">
        <f>IF(A12=0,"",E12)</f>
        <v/>
      </c>
      <c r="W12" s="41" t="s">
        <v>76</v>
      </c>
      <c r="X12" s="41" t="str">
        <f>IF(A12=0,"",F12)</f>
        <v/>
      </c>
      <c r="Y12" s="41" t="s">
        <v>77</v>
      </c>
      <c r="Z12" s="41" t="str">
        <f>IFERROR(ROUNDDOWN(T12/V12*X12,-1),"")</f>
        <v/>
      </c>
      <c r="AA12" s="42" t="s">
        <v>78</v>
      </c>
      <c r="AB12">
        <v>9</v>
      </c>
      <c r="AC12">
        <v>9</v>
      </c>
      <c r="AD12">
        <v>30</v>
      </c>
    </row>
    <row r="13" spans="1:30" ht="14.25" x14ac:dyDescent="0.15">
      <c r="A13" s="251"/>
      <c r="B13" s="252"/>
      <c r="C13" s="248"/>
      <c r="D13" s="253"/>
      <c r="E13" s="254"/>
      <c r="F13" s="254"/>
      <c r="G13" s="254"/>
      <c r="H13" s="255"/>
      <c r="I13" s="255"/>
      <c r="J13" s="43" t="s">
        <v>79</v>
      </c>
      <c r="K13" s="44" t="str">
        <f>IF(A12=0,"",IF(Q12&lt;H12,ROUNDDOWN(Q12,-1),ROUNDDOWN(H12,-1)))</f>
        <v/>
      </c>
      <c r="L13" s="45" t="s">
        <v>80</v>
      </c>
      <c r="M13" s="46" t="str">
        <f>IF(A12=0,"",IF(I12-(IF(G12-82000&gt;0,G12-82000,0))&gt;0,I12-(IF(G12-82000&gt;0,G12-82000,0)),0))</f>
        <v/>
      </c>
      <c r="N13" s="45" t="s">
        <v>81</v>
      </c>
      <c r="O13" s="47" t="s">
        <v>82</v>
      </c>
      <c r="P13" s="48" t="s">
        <v>83</v>
      </c>
      <c r="Q13" s="49" t="str">
        <f>IFERROR(ROUNDDOWN((K13-M13)*3/4,-2),"")</f>
        <v/>
      </c>
      <c r="R13" s="50" t="s">
        <v>84</v>
      </c>
      <c r="S13" s="43" t="s">
        <v>79</v>
      </c>
      <c r="T13" s="44" t="str">
        <f>IF(A12=0,"",IF(Z12&lt;H12,ROUNDDOWN(Z12,-1),ROUNDDOWN(H12,-1)))</f>
        <v/>
      </c>
      <c r="U13" s="45" t="s">
        <v>80</v>
      </c>
      <c r="V13" s="46" t="str">
        <f>IF(A12=0,"",I12)</f>
        <v/>
      </c>
      <c r="W13" s="45" t="s">
        <v>81</v>
      </c>
      <c r="X13" s="47" t="s">
        <v>82</v>
      </c>
      <c r="Y13" s="48" t="s">
        <v>83</v>
      </c>
      <c r="Z13" s="49" t="str">
        <f>IFERROR(ROUNDDOWN((T13-V13)*3/4,-2),"")</f>
        <v/>
      </c>
      <c r="AA13" s="50" t="s">
        <v>84</v>
      </c>
      <c r="AB13">
        <v>10</v>
      </c>
      <c r="AC13">
        <v>10</v>
      </c>
      <c r="AD13">
        <v>31</v>
      </c>
    </row>
    <row r="14" spans="1:30" ht="14.25" x14ac:dyDescent="0.15">
      <c r="A14" s="251"/>
      <c r="B14" s="252" t="e">
        <f>VLOOKUP(A14,'第２号様式（第３四半期）'!$A$9:$B$68,2,FALSE)</f>
        <v>#N/A</v>
      </c>
      <c r="C14" s="247" t="e">
        <f>VLOOKUP(A14,'第２号様式（第３四半期）'!$A$9:$H$68,6,FALSE)</f>
        <v>#N/A</v>
      </c>
      <c r="D14" s="253"/>
      <c r="E14" s="254" t="e">
        <f>VLOOKUP(D14,$AC$4:$AD$15,2,FALSE)</f>
        <v>#N/A</v>
      </c>
      <c r="F14" s="254" t="e">
        <f>IF(AND(DAY(VLOOKUP(A14,'第２号様式（第３四半期）'!$A$9:$J$68,9,FALSE))&lt;=E14,DAY(VLOOKUP(A14,'第２号様式（第３四半期）'!$A$9:$J$68,9,FALSE))&gt;1),E14+1-DAY(VLOOKUP(A14,'第２号様式（第３四半期）'!$A$9:$J$68,9,FALSE)),DAY(VLOOKUP(A14,'第２号様式（第３四半期）'!$A$9:$J$68,10,FALSE)))</f>
        <v>#N/A</v>
      </c>
      <c r="G14" s="254" t="e">
        <f>VLOOKUP(C14,借上宿舎台帳!$B$6:$F$25,5,FALSE)</f>
        <v>#N/A</v>
      </c>
      <c r="H14" s="255"/>
      <c r="I14" s="255"/>
      <c r="J14" s="40"/>
      <c r="K14" s="41" t="str">
        <f>IF(A14=0,"",82000)</f>
        <v/>
      </c>
      <c r="L14" s="41" t="s">
        <v>75</v>
      </c>
      <c r="M14" s="41" t="str">
        <f>IF(A14=0,"",E14)</f>
        <v/>
      </c>
      <c r="N14" s="41" t="s">
        <v>76</v>
      </c>
      <c r="O14" s="41" t="str">
        <f>IF(A14=0,"",F14)</f>
        <v/>
      </c>
      <c r="P14" s="41" t="s">
        <v>77</v>
      </c>
      <c r="Q14" s="41" t="str">
        <f>IFERROR(ROUNDDOWN(K14/M14*O14,-1),"")</f>
        <v/>
      </c>
      <c r="R14" s="42" t="s">
        <v>78</v>
      </c>
      <c r="S14" s="40"/>
      <c r="T14" s="41" t="str">
        <f>IF(A14=0,"",G14)</f>
        <v/>
      </c>
      <c r="U14" s="41" t="s">
        <v>75</v>
      </c>
      <c r="V14" s="41" t="str">
        <f>IF(A14=0,"",E14)</f>
        <v/>
      </c>
      <c r="W14" s="41" t="s">
        <v>76</v>
      </c>
      <c r="X14" s="41" t="str">
        <f>IF(A14=0,"",F14)</f>
        <v/>
      </c>
      <c r="Y14" s="41" t="s">
        <v>77</v>
      </c>
      <c r="Z14" s="41" t="str">
        <f>IFERROR(ROUNDDOWN(T14/V14*X14,-1),"")</f>
        <v/>
      </c>
      <c r="AA14" s="42" t="s">
        <v>78</v>
      </c>
      <c r="AB14">
        <v>11</v>
      </c>
      <c r="AC14">
        <v>11</v>
      </c>
      <c r="AD14">
        <v>30</v>
      </c>
    </row>
    <row r="15" spans="1:30" ht="14.25" x14ac:dyDescent="0.15">
      <c r="A15" s="251"/>
      <c r="B15" s="252"/>
      <c r="C15" s="248"/>
      <c r="D15" s="253"/>
      <c r="E15" s="254"/>
      <c r="F15" s="254"/>
      <c r="G15" s="254"/>
      <c r="H15" s="255"/>
      <c r="I15" s="255"/>
      <c r="J15" s="43" t="s">
        <v>79</v>
      </c>
      <c r="K15" s="44" t="str">
        <f>IF(A14=0,"",IF(Q14&lt;H14,ROUNDDOWN(Q14,-1),ROUNDDOWN(H14,-1)))</f>
        <v/>
      </c>
      <c r="L15" s="45" t="s">
        <v>80</v>
      </c>
      <c r="M15" s="46" t="str">
        <f>IF(A14=0,"",IF(I14-(IF(G14-82000&gt;0,G14-82000,0))&gt;0,I14-(IF(G14-82000&gt;0,G14-82000,0)),0))</f>
        <v/>
      </c>
      <c r="N15" s="45" t="s">
        <v>81</v>
      </c>
      <c r="O15" s="47" t="s">
        <v>82</v>
      </c>
      <c r="P15" s="48" t="s">
        <v>83</v>
      </c>
      <c r="Q15" s="49" t="str">
        <f>IFERROR(ROUNDDOWN((K15-M15)*3/4,-2),"")</f>
        <v/>
      </c>
      <c r="R15" s="50" t="s">
        <v>84</v>
      </c>
      <c r="S15" s="43" t="s">
        <v>79</v>
      </c>
      <c r="T15" s="44" t="str">
        <f>IF(A14=0,"",IF(Z14&lt;H14,ROUNDDOWN(Z14,-1),ROUNDDOWN(H14,-1)))</f>
        <v/>
      </c>
      <c r="U15" s="45" t="s">
        <v>80</v>
      </c>
      <c r="V15" s="46" t="str">
        <f>IF(A14=0,"",I14)</f>
        <v/>
      </c>
      <c r="W15" s="45" t="s">
        <v>81</v>
      </c>
      <c r="X15" s="47" t="s">
        <v>82</v>
      </c>
      <c r="Y15" s="48" t="s">
        <v>83</v>
      </c>
      <c r="Z15" s="49" t="str">
        <f>IFERROR(ROUNDDOWN((T15-V15)*3/4,-2),"")</f>
        <v/>
      </c>
      <c r="AA15" s="50" t="s">
        <v>84</v>
      </c>
      <c r="AB15">
        <v>12</v>
      </c>
      <c r="AC15">
        <v>12</v>
      </c>
      <c r="AD15">
        <v>31</v>
      </c>
    </row>
    <row r="16" spans="1:30" ht="14.25" x14ac:dyDescent="0.15">
      <c r="A16" s="251"/>
      <c r="B16" s="252" t="e">
        <f>VLOOKUP(A16,'第２号様式（第３四半期）'!$A$9:$B$68,2,FALSE)</f>
        <v>#N/A</v>
      </c>
      <c r="C16" s="247" t="e">
        <f>VLOOKUP(A16,'第２号様式（第３四半期）'!$A$9:$H$68,6,FALSE)</f>
        <v>#N/A</v>
      </c>
      <c r="D16" s="253"/>
      <c r="E16" s="254" t="e">
        <f>VLOOKUP(D16,$AC$4:$AD$15,2,FALSE)</f>
        <v>#N/A</v>
      </c>
      <c r="F16" s="254" t="e">
        <f>IF(AND(DAY(VLOOKUP(A16,'第２号様式（第３四半期）'!$A$9:$J$68,9,FALSE))&lt;=E16,DAY(VLOOKUP(A16,'第２号様式（第３四半期）'!$A$9:$J$68,9,FALSE))&gt;1),E16+1-DAY(VLOOKUP(A16,'第２号様式（第３四半期）'!$A$9:$J$68,9,FALSE)),DAY(VLOOKUP(A16,'第２号様式（第３四半期）'!$A$9:$J$68,10,FALSE)))</f>
        <v>#N/A</v>
      </c>
      <c r="G16" s="254" t="e">
        <f>VLOOKUP(C16,借上宿舎台帳!$B$6:$F$25,5,FALSE)</f>
        <v>#N/A</v>
      </c>
      <c r="H16" s="255"/>
      <c r="I16" s="255"/>
      <c r="J16" s="40"/>
      <c r="K16" s="41" t="str">
        <f>IF(A16=0,"",82000)</f>
        <v/>
      </c>
      <c r="L16" s="41" t="s">
        <v>75</v>
      </c>
      <c r="M16" s="41" t="str">
        <f>IF(A16=0,"",E16)</f>
        <v/>
      </c>
      <c r="N16" s="41" t="s">
        <v>76</v>
      </c>
      <c r="O16" s="41" t="str">
        <f>IF(A16=0,"",F16)</f>
        <v/>
      </c>
      <c r="P16" s="41" t="s">
        <v>77</v>
      </c>
      <c r="Q16" s="41" t="str">
        <f t="shared" ref="Q16" si="0">IFERROR(ROUNDDOWN(K16/M16*O16,-1),"")</f>
        <v/>
      </c>
      <c r="R16" s="42" t="s">
        <v>78</v>
      </c>
      <c r="S16" s="40"/>
      <c r="T16" s="41" t="str">
        <f>IF(A16=0,"",G16)</f>
        <v/>
      </c>
      <c r="U16" s="41" t="s">
        <v>75</v>
      </c>
      <c r="V16" s="41" t="str">
        <f>IF(A16=0,"",E16)</f>
        <v/>
      </c>
      <c r="W16" s="41" t="s">
        <v>76</v>
      </c>
      <c r="X16" s="41" t="str">
        <f>IF(A16=0,"",F16)</f>
        <v/>
      </c>
      <c r="Y16" s="41" t="s">
        <v>77</v>
      </c>
      <c r="Z16" s="41" t="str">
        <f t="shared" ref="Z16" si="1">IFERROR(ROUNDDOWN(T16/V16*X16,-1),"")</f>
        <v/>
      </c>
      <c r="AA16" s="42" t="s">
        <v>78</v>
      </c>
      <c r="AB16">
        <v>13</v>
      </c>
      <c r="AD16">
        <f>SUM(AD4:AD15)</f>
        <v>365</v>
      </c>
    </row>
    <row r="17" spans="1:28" ht="14.25" x14ac:dyDescent="0.15">
      <c r="A17" s="251"/>
      <c r="B17" s="252"/>
      <c r="C17" s="248"/>
      <c r="D17" s="253"/>
      <c r="E17" s="254"/>
      <c r="F17" s="254"/>
      <c r="G17" s="254"/>
      <c r="H17" s="255"/>
      <c r="I17" s="255"/>
      <c r="J17" s="43" t="s">
        <v>79</v>
      </c>
      <c r="K17" s="44" t="str">
        <f>IF(A16=0,"",IF(Q16&lt;H16,ROUNDDOWN(Q16,-1),ROUNDDOWN(H16,-1)))</f>
        <v/>
      </c>
      <c r="L17" s="45" t="s">
        <v>80</v>
      </c>
      <c r="M17" s="46" t="str">
        <f>IF(A16=0,"",IF(I16-(IF(G16-82000&gt;0,G16-82000,0))&gt;0,I16-(IF(G16-82000&gt;0,G16-82000,0)),0))</f>
        <v/>
      </c>
      <c r="N17" s="45" t="s">
        <v>81</v>
      </c>
      <c r="O17" s="47" t="s">
        <v>82</v>
      </c>
      <c r="P17" s="48" t="s">
        <v>83</v>
      </c>
      <c r="Q17" s="49" t="str">
        <f t="shared" ref="Q17" si="2">IFERROR(ROUNDDOWN((K17-M17)*3/4,-2),"")</f>
        <v/>
      </c>
      <c r="R17" s="50" t="s">
        <v>84</v>
      </c>
      <c r="S17" s="43" t="s">
        <v>79</v>
      </c>
      <c r="T17" s="44" t="str">
        <f>IF(A16=0,"",IF(Z16&lt;H16,ROUNDDOWN(Z16,-1),ROUNDDOWN(H16,-1)))</f>
        <v/>
      </c>
      <c r="U17" s="45" t="s">
        <v>80</v>
      </c>
      <c r="V17" s="46" t="str">
        <f>IF(A16=0,"",I16)</f>
        <v/>
      </c>
      <c r="W17" s="45" t="s">
        <v>81</v>
      </c>
      <c r="X17" s="47" t="s">
        <v>82</v>
      </c>
      <c r="Y17" s="48" t="s">
        <v>83</v>
      </c>
      <c r="Z17" s="49" t="str">
        <f t="shared" ref="Z17" si="3">IFERROR(ROUNDDOWN((T17-V17)*3/4,-2),"")</f>
        <v/>
      </c>
      <c r="AA17" s="50" t="s">
        <v>84</v>
      </c>
      <c r="AB17">
        <v>14</v>
      </c>
    </row>
    <row r="18" spans="1:28" ht="14.25" x14ac:dyDescent="0.15">
      <c r="A18" s="251"/>
      <c r="B18" s="252" t="e">
        <f>VLOOKUP(A18,'第２号様式（第３四半期）'!$A$9:$B$68,2,FALSE)</f>
        <v>#N/A</v>
      </c>
      <c r="C18" s="247" t="e">
        <f>VLOOKUP(A18,'第２号様式（第３四半期）'!$A$9:$H$68,6,FALSE)</f>
        <v>#N/A</v>
      </c>
      <c r="D18" s="253"/>
      <c r="E18" s="254" t="e">
        <f>VLOOKUP(D18,$AC$4:$AD$15,2,FALSE)</f>
        <v>#N/A</v>
      </c>
      <c r="F18" s="254" t="e">
        <f>IF(AND(DAY(VLOOKUP(A18,'第２号様式（第３四半期）'!$A$9:$J$68,9,FALSE))&lt;=E18,DAY(VLOOKUP(A18,'第２号様式（第３四半期）'!$A$9:$J$68,9,FALSE))&gt;1),E18+1-DAY(VLOOKUP(A18,'第２号様式（第３四半期）'!$A$9:$J$68,9,FALSE)),DAY(VLOOKUP(A18,'第２号様式（第３四半期）'!$A$9:$J$68,10,FALSE)))</f>
        <v>#N/A</v>
      </c>
      <c r="G18" s="254" t="e">
        <f>VLOOKUP(C18,借上宿舎台帳!$B$6:$F$25,5,FALSE)</f>
        <v>#N/A</v>
      </c>
      <c r="H18" s="255"/>
      <c r="I18" s="255"/>
      <c r="J18" s="40"/>
      <c r="K18" s="41" t="str">
        <f>IF(A18=0,"",82000)</f>
        <v/>
      </c>
      <c r="L18" s="41" t="s">
        <v>75</v>
      </c>
      <c r="M18" s="41" t="str">
        <f>IF(A18=0,"",E18)</f>
        <v/>
      </c>
      <c r="N18" s="41" t="s">
        <v>76</v>
      </c>
      <c r="O18" s="41" t="str">
        <f>IF(A18=0,"",F18)</f>
        <v/>
      </c>
      <c r="P18" s="41" t="s">
        <v>77</v>
      </c>
      <c r="Q18" s="41" t="str">
        <f t="shared" ref="Q18" si="4">IFERROR(ROUNDDOWN(K18/M18*O18,-1),"")</f>
        <v/>
      </c>
      <c r="R18" s="42" t="s">
        <v>78</v>
      </c>
      <c r="S18" s="40"/>
      <c r="T18" s="41" t="str">
        <f>IF(A18=0,"",G18)</f>
        <v/>
      </c>
      <c r="U18" s="41" t="s">
        <v>75</v>
      </c>
      <c r="V18" s="41" t="str">
        <f>IF(A18=0,"",E18)</f>
        <v/>
      </c>
      <c r="W18" s="41" t="s">
        <v>76</v>
      </c>
      <c r="X18" s="41" t="str">
        <f>IF(A18=0,"",F18)</f>
        <v/>
      </c>
      <c r="Y18" s="41" t="s">
        <v>77</v>
      </c>
      <c r="Z18" s="41" t="str">
        <f t="shared" ref="Z18" si="5">IFERROR(ROUNDDOWN(T18/V18*X18,-1),"")</f>
        <v/>
      </c>
      <c r="AA18" s="42" t="s">
        <v>78</v>
      </c>
      <c r="AB18">
        <v>15</v>
      </c>
    </row>
    <row r="19" spans="1:28" ht="14.25" x14ac:dyDescent="0.15">
      <c r="A19" s="251"/>
      <c r="B19" s="252"/>
      <c r="C19" s="248"/>
      <c r="D19" s="253"/>
      <c r="E19" s="254"/>
      <c r="F19" s="254"/>
      <c r="G19" s="254"/>
      <c r="H19" s="255"/>
      <c r="I19" s="255"/>
      <c r="J19" s="43" t="s">
        <v>79</v>
      </c>
      <c r="K19" s="44" t="str">
        <f>IF(A18=0,"",IF(Q18&lt;H18,ROUNDDOWN(Q18,-1),ROUNDDOWN(H18,-1)))</f>
        <v/>
      </c>
      <c r="L19" s="45" t="s">
        <v>80</v>
      </c>
      <c r="M19" s="46" t="str">
        <f>IF(A18=0,"",IF(I18-(IF(G18-82000&gt;0,G18-82000,0))&gt;0,I18-(IF(G18-82000&gt;0,G18-82000,0)),0))</f>
        <v/>
      </c>
      <c r="N19" s="45" t="s">
        <v>81</v>
      </c>
      <c r="O19" s="47" t="s">
        <v>82</v>
      </c>
      <c r="P19" s="48" t="s">
        <v>83</v>
      </c>
      <c r="Q19" s="49" t="str">
        <f t="shared" ref="Q19" si="6">IFERROR(ROUNDDOWN((K19-M19)*3/4,-2),"")</f>
        <v/>
      </c>
      <c r="R19" s="50" t="s">
        <v>84</v>
      </c>
      <c r="S19" s="43" t="s">
        <v>79</v>
      </c>
      <c r="T19" s="44" t="str">
        <f>IF(A18=0,"",IF(Z18&lt;H18,ROUNDDOWN(Z18,-1),ROUNDDOWN(H18,-1)))</f>
        <v/>
      </c>
      <c r="U19" s="45" t="s">
        <v>80</v>
      </c>
      <c r="V19" s="46" t="str">
        <f>IF(A18=0,"",I18)</f>
        <v/>
      </c>
      <c r="W19" s="45" t="s">
        <v>81</v>
      </c>
      <c r="X19" s="47" t="s">
        <v>82</v>
      </c>
      <c r="Y19" s="48" t="s">
        <v>83</v>
      </c>
      <c r="Z19" s="49" t="str">
        <f t="shared" ref="Z19" si="7">IFERROR(ROUNDDOWN((T19-V19)*3/4,-2),"")</f>
        <v/>
      </c>
      <c r="AA19" s="50" t="s">
        <v>84</v>
      </c>
      <c r="AB19">
        <v>16</v>
      </c>
    </row>
    <row r="20" spans="1:28" ht="14.25" x14ac:dyDescent="0.15">
      <c r="A20" s="251"/>
      <c r="B20" s="252" t="e">
        <f>VLOOKUP(A20,'第２号様式（第３四半期）'!$A$9:$B$68,2,FALSE)</f>
        <v>#N/A</v>
      </c>
      <c r="C20" s="247" t="e">
        <f>VLOOKUP(A20,'第２号様式（第３四半期）'!$A$9:$H$68,6,FALSE)</f>
        <v>#N/A</v>
      </c>
      <c r="D20" s="253"/>
      <c r="E20" s="254" t="e">
        <f>VLOOKUP(D20,$AC$4:$AD$15,2,FALSE)</f>
        <v>#N/A</v>
      </c>
      <c r="F20" s="254" t="e">
        <f>IF(AND(DAY(VLOOKUP(A20,'第２号様式（第３四半期）'!$A$9:$J$68,9,FALSE))&lt;=E20,DAY(VLOOKUP(A20,'第２号様式（第３四半期）'!$A$9:$J$68,9,FALSE))&gt;1),E20+1-DAY(VLOOKUP(A20,'第２号様式（第３四半期）'!$A$9:$J$68,9,FALSE)),DAY(VLOOKUP(A20,'第２号様式（第３四半期）'!$A$9:$J$68,10,FALSE)))</f>
        <v>#N/A</v>
      </c>
      <c r="G20" s="254" t="e">
        <f>VLOOKUP(C20,借上宿舎台帳!$B$6:$F$25,5,FALSE)</f>
        <v>#N/A</v>
      </c>
      <c r="H20" s="255"/>
      <c r="I20" s="255"/>
      <c r="J20" s="40"/>
      <c r="K20" s="41" t="str">
        <f>IF(A20=0,"",82000)</f>
        <v/>
      </c>
      <c r="L20" s="41" t="s">
        <v>75</v>
      </c>
      <c r="M20" s="41" t="str">
        <f>IF(A20=0,"",E20)</f>
        <v/>
      </c>
      <c r="N20" s="41" t="s">
        <v>76</v>
      </c>
      <c r="O20" s="41" t="str">
        <f>IF(A20=0,"",F20)</f>
        <v/>
      </c>
      <c r="P20" s="41" t="s">
        <v>77</v>
      </c>
      <c r="Q20" s="41" t="str">
        <f t="shared" ref="Q20" si="8">IFERROR(ROUNDDOWN(K20/M20*O20,-1),"")</f>
        <v/>
      </c>
      <c r="R20" s="42" t="s">
        <v>78</v>
      </c>
      <c r="S20" s="40"/>
      <c r="T20" s="41" t="str">
        <f>IF(A20=0,"",G20)</f>
        <v/>
      </c>
      <c r="U20" s="41" t="s">
        <v>75</v>
      </c>
      <c r="V20" s="41" t="str">
        <f>IF(A20=0,"",E20)</f>
        <v/>
      </c>
      <c r="W20" s="41" t="s">
        <v>76</v>
      </c>
      <c r="X20" s="41" t="str">
        <f>IF(A20=0,"",F20)</f>
        <v/>
      </c>
      <c r="Y20" s="41" t="s">
        <v>77</v>
      </c>
      <c r="Z20" s="41" t="str">
        <f t="shared" ref="Z20" si="9">IFERROR(ROUNDDOWN(T20/V20*X20,-1),"")</f>
        <v/>
      </c>
      <c r="AA20" s="42" t="s">
        <v>78</v>
      </c>
      <c r="AB20">
        <v>17</v>
      </c>
    </row>
    <row r="21" spans="1:28" ht="14.25" x14ac:dyDescent="0.15">
      <c r="A21" s="251"/>
      <c r="B21" s="252"/>
      <c r="C21" s="248"/>
      <c r="D21" s="253"/>
      <c r="E21" s="254"/>
      <c r="F21" s="254"/>
      <c r="G21" s="254"/>
      <c r="H21" s="255"/>
      <c r="I21" s="255"/>
      <c r="J21" s="43" t="s">
        <v>79</v>
      </c>
      <c r="K21" s="44" t="str">
        <f>IF(A20=0,"",IF(Q20&lt;H20,ROUNDDOWN(Q20,-1),ROUNDDOWN(H20,-1)))</f>
        <v/>
      </c>
      <c r="L21" s="45" t="s">
        <v>80</v>
      </c>
      <c r="M21" s="46" t="str">
        <f>IF(A20=0,"",IF(I20-(IF(G20-82000&gt;0,G20-82000,0))&gt;0,I20-(IF(G20-82000&gt;0,G20-82000,0)),0))</f>
        <v/>
      </c>
      <c r="N21" s="45" t="s">
        <v>81</v>
      </c>
      <c r="O21" s="47" t="s">
        <v>82</v>
      </c>
      <c r="P21" s="48" t="s">
        <v>83</v>
      </c>
      <c r="Q21" s="49" t="str">
        <f t="shared" ref="Q21" si="10">IFERROR(ROUNDDOWN((K21-M21)*3/4,-2),"")</f>
        <v/>
      </c>
      <c r="R21" s="50" t="s">
        <v>84</v>
      </c>
      <c r="S21" s="43" t="s">
        <v>79</v>
      </c>
      <c r="T21" s="44" t="str">
        <f>IF(A20=0,"",IF(Z20&lt;H20,ROUNDDOWN(Z20,-1),ROUNDDOWN(H20,-1)))</f>
        <v/>
      </c>
      <c r="U21" s="45" t="s">
        <v>80</v>
      </c>
      <c r="V21" s="46" t="str">
        <f>IF(A20=0,"",I20)</f>
        <v/>
      </c>
      <c r="W21" s="45" t="s">
        <v>81</v>
      </c>
      <c r="X21" s="47" t="s">
        <v>82</v>
      </c>
      <c r="Y21" s="48" t="s">
        <v>83</v>
      </c>
      <c r="Z21" s="49" t="str">
        <f t="shared" ref="Z21" si="11">IFERROR(ROUNDDOWN((T21-V21)*3/4,-2),"")</f>
        <v/>
      </c>
      <c r="AA21" s="50" t="s">
        <v>84</v>
      </c>
      <c r="AB21">
        <v>18</v>
      </c>
    </row>
    <row r="22" spans="1:28" ht="14.25" x14ac:dyDescent="0.15">
      <c r="A22" s="251"/>
      <c r="B22" s="252" t="e">
        <f>VLOOKUP(A22,'第２号様式（第３四半期）'!$A$9:$B$68,2,FALSE)</f>
        <v>#N/A</v>
      </c>
      <c r="C22" s="247" t="e">
        <f>VLOOKUP(A22,'第２号様式（第３四半期）'!$A$9:$H$68,6,FALSE)</f>
        <v>#N/A</v>
      </c>
      <c r="D22" s="253"/>
      <c r="E22" s="254" t="e">
        <f>VLOOKUP(D22,$AC$4:$AD$15,2,FALSE)</f>
        <v>#N/A</v>
      </c>
      <c r="F22" s="254" t="e">
        <f>IF(AND(DAY(VLOOKUP(A22,'第２号様式（第３四半期）'!$A$9:$J$68,9,FALSE))&lt;=E22,DAY(VLOOKUP(A22,'第２号様式（第３四半期）'!$A$9:$J$68,9,FALSE))&gt;1),E22+1-DAY(VLOOKUP(A22,'第２号様式（第３四半期）'!$A$9:$J$68,9,FALSE)),DAY(VLOOKUP(A22,'第２号様式（第３四半期）'!$A$9:$J$68,10,FALSE)))</f>
        <v>#N/A</v>
      </c>
      <c r="G22" s="254" t="e">
        <f>VLOOKUP(C22,借上宿舎台帳!$B$6:$F$25,5,FALSE)</f>
        <v>#N/A</v>
      </c>
      <c r="H22" s="255"/>
      <c r="I22" s="255"/>
      <c r="J22" s="40"/>
      <c r="K22" s="41" t="str">
        <f>IF(A22=0,"",82000)</f>
        <v/>
      </c>
      <c r="L22" s="41" t="s">
        <v>75</v>
      </c>
      <c r="M22" s="41" t="str">
        <f>IF(A22=0,"",E22)</f>
        <v/>
      </c>
      <c r="N22" s="41" t="s">
        <v>76</v>
      </c>
      <c r="O22" s="41" t="str">
        <f>IF(A22=0,"",F22)</f>
        <v/>
      </c>
      <c r="P22" s="41" t="s">
        <v>77</v>
      </c>
      <c r="Q22" s="41" t="str">
        <f t="shared" ref="Q22" si="12">IFERROR(ROUNDDOWN(K22/M22*O22,-1),"")</f>
        <v/>
      </c>
      <c r="R22" s="42" t="s">
        <v>78</v>
      </c>
      <c r="S22" s="40"/>
      <c r="T22" s="41" t="str">
        <f>IF(A22=0,"",G22)</f>
        <v/>
      </c>
      <c r="U22" s="41" t="s">
        <v>75</v>
      </c>
      <c r="V22" s="41" t="str">
        <f>IF(A22=0,"",E22)</f>
        <v/>
      </c>
      <c r="W22" s="41" t="s">
        <v>76</v>
      </c>
      <c r="X22" s="41" t="str">
        <f>IF(A22=0,"",F22)</f>
        <v/>
      </c>
      <c r="Y22" s="41" t="s">
        <v>77</v>
      </c>
      <c r="Z22" s="41" t="str">
        <f t="shared" ref="Z22" si="13">IFERROR(ROUNDDOWN(T22/V22*X22,-1),"")</f>
        <v/>
      </c>
      <c r="AA22" s="42" t="s">
        <v>78</v>
      </c>
      <c r="AB22">
        <v>19</v>
      </c>
    </row>
    <row r="23" spans="1:28" ht="14.25" x14ac:dyDescent="0.15">
      <c r="A23" s="251"/>
      <c r="B23" s="252"/>
      <c r="C23" s="248"/>
      <c r="D23" s="253"/>
      <c r="E23" s="254"/>
      <c r="F23" s="254"/>
      <c r="G23" s="254"/>
      <c r="H23" s="255"/>
      <c r="I23" s="255"/>
      <c r="J23" s="43" t="s">
        <v>79</v>
      </c>
      <c r="K23" s="44" t="str">
        <f>IF(A22=0,"",IF(Q22&lt;H22,ROUNDDOWN(Q22,-1),ROUNDDOWN(H22,-1)))</f>
        <v/>
      </c>
      <c r="L23" s="45" t="s">
        <v>80</v>
      </c>
      <c r="M23" s="46" t="str">
        <f>IF(A22=0,"",IF(I22-(IF(G22-82000&gt;0,G22-82000,0))&gt;0,I22-(IF(G22-82000&gt;0,G22-82000,0)),0))</f>
        <v/>
      </c>
      <c r="N23" s="45" t="s">
        <v>81</v>
      </c>
      <c r="O23" s="47" t="s">
        <v>82</v>
      </c>
      <c r="P23" s="48" t="s">
        <v>83</v>
      </c>
      <c r="Q23" s="49" t="str">
        <f t="shared" ref="Q23" si="14">IFERROR(ROUNDDOWN((K23-M23)*3/4,-2),"")</f>
        <v/>
      </c>
      <c r="R23" s="50" t="s">
        <v>84</v>
      </c>
      <c r="S23" s="43" t="s">
        <v>79</v>
      </c>
      <c r="T23" s="44" t="str">
        <f>IF(A22=0,"",IF(Z22&lt;H22,ROUNDDOWN(Z22,-1),ROUNDDOWN(H22,-1)))</f>
        <v/>
      </c>
      <c r="U23" s="45" t="s">
        <v>80</v>
      </c>
      <c r="V23" s="46" t="str">
        <f>IF(A22=0,"",I22)</f>
        <v/>
      </c>
      <c r="W23" s="45" t="s">
        <v>81</v>
      </c>
      <c r="X23" s="47" t="s">
        <v>82</v>
      </c>
      <c r="Y23" s="48" t="s">
        <v>83</v>
      </c>
      <c r="Z23" s="49" t="str">
        <f t="shared" ref="Z23" si="15">IFERROR(ROUNDDOWN((T23-V23)*3/4,-2),"")</f>
        <v/>
      </c>
      <c r="AA23" s="50" t="s">
        <v>84</v>
      </c>
      <c r="AB23">
        <v>20</v>
      </c>
    </row>
    <row r="24" spans="1:28" ht="14.25" x14ac:dyDescent="0.15">
      <c r="A24" s="251"/>
      <c r="B24" s="252" t="e">
        <f>VLOOKUP(A24,'第２号様式（第３四半期）'!$A$9:$B$68,2,FALSE)</f>
        <v>#N/A</v>
      </c>
      <c r="C24" s="247" t="e">
        <f>VLOOKUP(A24,'第２号様式（第３四半期）'!$A$9:$H$68,6,FALSE)</f>
        <v>#N/A</v>
      </c>
      <c r="D24" s="253"/>
      <c r="E24" s="254" t="e">
        <f>VLOOKUP(D24,$AC$4:$AD$15,2,FALSE)</f>
        <v>#N/A</v>
      </c>
      <c r="F24" s="254" t="e">
        <f>IF(AND(DAY(VLOOKUP(A24,'第２号様式（第３四半期）'!$A$9:$J$68,9,FALSE))&lt;=E24,DAY(VLOOKUP(A24,'第２号様式（第３四半期）'!$A$9:$J$68,9,FALSE))&gt;1),E24+1-DAY(VLOOKUP(A24,'第２号様式（第３四半期）'!$A$9:$J$68,9,FALSE)),DAY(VLOOKUP(A24,'第２号様式（第３四半期）'!$A$9:$J$68,10,FALSE)))</f>
        <v>#N/A</v>
      </c>
      <c r="G24" s="254" t="e">
        <f>VLOOKUP(C24,借上宿舎台帳!$B$6:$F$25,5,FALSE)</f>
        <v>#N/A</v>
      </c>
      <c r="H24" s="255"/>
      <c r="I24" s="255"/>
      <c r="J24" s="40"/>
      <c r="K24" s="41" t="str">
        <f>IF(A24=0,"",82000)</f>
        <v/>
      </c>
      <c r="L24" s="41" t="s">
        <v>75</v>
      </c>
      <c r="M24" s="41" t="str">
        <f>IF(A24=0,"",E24)</f>
        <v/>
      </c>
      <c r="N24" s="41" t="s">
        <v>76</v>
      </c>
      <c r="O24" s="41" t="str">
        <f>IF(A24=0,"",F24)</f>
        <v/>
      </c>
      <c r="P24" s="41" t="s">
        <v>77</v>
      </c>
      <c r="Q24" s="41" t="str">
        <f t="shared" ref="Q24" si="16">IFERROR(ROUNDDOWN(K24/M24*O24,-1),"")</f>
        <v/>
      </c>
      <c r="R24" s="42" t="s">
        <v>78</v>
      </c>
      <c r="S24" s="40"/>
      <c r="T24" s="41" t="str">
        <f>IF(A24=0,"",G24)</f>
        <v/>
      </c>
      <c r="U24" s="41" t="s">
        <v>75</v>
      </c>
      <c r="V24" s="41" t="str">
        <f>IF(A24=0,"",E24)</f>
        <v/>
      </c>
      <c r="W24" s="41" t="s">
        <v>76</v>
      </c>
      <c r="X24" s="41" t="str">
        <f>IF(A24=0,"",F24)</f>
        <v/>
      </c>
      <c r="Y24" s="41" t="s">
        <v>77</v>
      </c>
      <c r="Z24" s="41" t="str">
        <f t="shared" ref="Z24" si="17">IFERROR(ROUNDDOWN(T24/V24*X24,-1),"")</f>
        <v/>
      </c>
      <c r="AA24" s="42" t="s">
        <v>78</v>
      </c>
    </row>
    <row r="25" spans="1:28" ht="14.25" x14ac:dyDescent="0.15">
      <c r="A25" s="251"/>
      <c r="B25" s="252"/>
      <c r="C25" s="248"/>
      <c r="D25" s="253"/>
      <c r="E25" s="254"/>
      <c r="F25" s="254"/>
      <c r="G25" s="254"/>
      <c r="H25" s="255"/>
      <c r="I25" s="255"/>
      <c r="J25" s="43" t="s">
        <v>79</v>
      </c>
      <c r="K25" s="44" t="str">
        <f>IF(A24=0,"",IF(Q24&lt;H24,ROUNDDOWN(Q24,-1),ROUNDDOWN(H24,-1)))</f>
        <v/>
      </c>
      <c r="L25" s="45" t="s">
        <v>80</v>
      </c>
      <c r="M25" s="46" t="str">
        <f>IF(A24=0,"",IF(I24-(IF(G24-82000&gt;0,G24-82000,0))&gt;0,I24-(IF(G24-82000&gt;0,G24-82000,0)),0))</f>
        <v/>
      </c>
      <c r="N25" s="45" t="s">
        <v>81</v>
      </c>
      <c r="O25" s="47" t="s">
        <v>82</v>
      </c>
      <c r="P25" s="48" t="s">
        <v>83</v>
      </c>
      <c r="Q25" s="49" t="str">
        <f t="shared" ref="Q25" si="18">IFERROR(ROUNDDOWN((K25-M25)*3/4,-2),"")</f>
        <v/>
      </c>
      <c r="R25" s="50" t="s">
        <v>84</v>
      </c>
      <c r="S25" s="43" t="s">
        <v>79</v>
      </c>
      <c r="T25" s="44" t="str">
        <f>IF(A24=0,"",IF(Z24&lt;H24,ROUNDDOWN(Z24,-1),ROUNDDOWN(H24,-1)))</f>
        <v/>
      </c>
      <c r="U25" s="45" t="s">
        <v>80</v>
      </c>
      <c r="V25" s="46" t="str">
        <f>IF(A24=0,"",I24)</f>
        <v/>
      </c>
      <c r="W25" s="45" t="s">
        <v>81</v>
      </c>
      <c r="X25" s="47" t="s">
        <v>82</v>
      </c>
      <c r="Y25" s="48" t="s">
        <v>83</v>
      </c>
      <c r="Z25" s="49" t="str">
        <f t="shared" ref="Z25" si="19">IFERROR(ROUNDDOWN((T25-V25)*3/4,-2),"")</f>
        <v/>
      </c>
      <c r="AA25" s="50" t="s">
        <v>84</v>
      </c>
    </row>
    <row r="26" spans="1:28" ht="14.25" x14ac:dyDescent="0.15">
      <c r="A26" s="251"/>
      <c r="B26" s="252" t="e">
        <f>VLOOKUP(A26,'第２号様式（第３四半期）'!$A$9:$B$68,2,FALSE)</f>
        <v>#N/A</v>
      </c>
      <c r="C26" s="247" t="e">
        <f>VLOOKUP(A26,'第２号様式（第３四半期）'!$A$9:$H$68,6,FALSE)</f>
        <v>#N/A</v>
      </c>
      <c r="D26" s="253"/>
      <c r="E26" s="254" t="e">
        <f>VLOOKUP(D26,$AC$4:$AD$15,2,FALSE)</f>
        <v>#N/A</v>
      </c>
      <c r="F26" s="254" t="e">
        <f>IF(AND(DAY(VLOOKUP(A26,'第２号様式（第３四半期）'!$A$9:$J$68,9,FALSE))&lt;=E26,DAY(VLOOKUP(A26,'第２号様式（第３四半期）'!$A$9:$J$68,9,FALSE))&gt;1),E26+1-DAY(VLOOKUP(A26,'第２号様式（第３四半期）'!$A$9:$J$68,9,FALSE)),DAY(VLOOKUP(A26,'第２号様式（第３四半期）'!$A$9:$J$68,10,FALSE)))</f>
        <v>#N/A</v>
      </c>
      <c r="G26" s="254" t="e">
        <f>VLOOKUP(C26,借上宿舎台帳!$B$6:$F$25,5,FALSE)</f>
        <v>#N/A</v>
      </c>
      <c r="H26" s="255"/>
      <c r="I26" s="255"/>
      <c r="J26" s="40"/>
      <c r="K26" s="41" t="str">
        <f>IF(A26=0,"",82000)</f>
        <v/>
      </c>
      <c r="L26" s="41" t="s">
        <v>75</v>
      </c>
      <c r="M26" s="41" t="str">
        <f>IF(A26=0,"",E26)</f>
        <v/>
      </c>
      <c r="N26" s="41" t="s">
        <v>76</v>
      </c>
      <c r="O26" s="41" t="str">
        <f>IF(A26=0,"",F26)</f>
        <v/>
      </c>
      <c r="P26" s="41" t="s">
        <v>77</v>
      </c>
      <c r="Q26" s="41" t="str">
        <f t="shared" ref="Q26" si="20">IFERROR(ROUNDDOWN(K26/M26*O26,-1),"")</f>
        <v/>
      </c>
      <c r="R26" s="42" t="s">
        <v>78</v>
      </c>
      <c r="S26" s="40"/>
      <c r="T26" s="41" t="str">
        <f>IF(A26=0,"",G26)</f>
        <v/>
      </c>
      <c r="U26" s="41" t="s">
        <v>75</v>
      </c>
      <c r="V26" s="41" t="str">
        <f>IF(A26=0,"",E26)</f>
        <v/>
      </c>
      <c r="W26" s="41" t="s">
        <v>76</v>
      </c>
      <c r="X26" s="41" t="str">
        <f>IF(A26=0,"",F26)</f>
        <v/>
      </c>
      <c r="Y26" s="41" t="s">
        <v>77</v>
      </c>
      <c r="Z26" s="41" t="str">
        <f t="shared" ref="Z26" si="21">IFERROR(ROUNDDOWN(T26/V26*X26,-1),"")</f>
        <v/>
      </c>
      <c r="AA26" s="42" t="s">
        <v>78</v>
      </c>
    </row>
    <row r="27" spans="1:28" ht="14.25" x14ac:dyDescent="0.15">
      <c r="A27" s="251"/>
      <c r="B27" s="252"/>
      <c r="C27" s="248"/>
      <c r="D27" s="253"/>
      <c r="E27" s="254"/>
      <c r="F27" s="254"/>
      <c r="G27" s="254"/>
      <c r="H27" s="255"/>
      <c r="I27" s="255"/>
      <c r="J27" s="43" t="s">
        <v>79</v>
      </c>
      <c r="K27" s="44" t="str">
        <f>IF(A26=0,"",IF(Q26&lt;H26,ROUNDDOWN(Q26,-1),ROUNDDOWN(H26,-1)))</f>
        <v/>
      </c>
      <c r="L27" s="45" t="s">
        <v>80</v>
      </c>
      <c r="M27" s="46" t="str">
        <f>IF(A26=0,"",IF(I26-(IF(G26-82000&gt;0,G26-82000,0))&gt;0,I26-(IF(G26-82000&gt;0,G26-82000,0)),0))</f>
        <v/>
      </c>
      <c r="N27" s="45" t="s">
        <v>81</v>
      </c>
      <c r="O27" s="47" t="s">
        <v>82</v>
      </c>
      <c r="P27" s="48" t="s">
        <v>83</v>
      </c>
      <c r="Q27" s="49" t="str">
        <f t="shared" ref="Q27" si="22">IFERROR(ROUNDDOWN((K27-M27)*3/4,-2),"")</f>
        <v/>
      </c>
      <c r="R27" s="50" t="s">
        <v>84</v>
      </c>
      <c r="S27" s="43" t="s">
        <v>79</v>
      </c>
      <c r="T27" s="44" t="str">
        <f>IF(A26=0,"",IF(Z26&lt;H26,ROUNDDOWN(Z26,-1),ROUNDDOWN(H26,-1)))</f>
        <v/>
      </c>
      <c r="U27" s="45" t="s">
        <v>80</v>
      </c>
      <c r="V27" s="46" t="str">
        <f>IF(A26=0,"",I26)</f>
        <v/>
      </c>
      <c r="W27" s="45" t="s">
        <v>81</v>
      </c>
      <c r="X27" s="47" t="s">
        <v>82</v>
      </c>
      <c r="Y27" s="48" t="s">
        <v>83</v>
      </c>
      <c r="Z27" s="49" t="str">
        <f t="shared" ref="Z27" si="23">IFERROR(ROUNDDOWN((T27-V27)*3/4,-2),"")</f>
        <v/>
      </c>
      <c r="AA27" s="50" t="s">
        <v>84</v>
      </c>
    </row>
    <row r="28" spans="1:28" ht="14.25" x14ac:dyDescent="0.15">
      <c r="A28" s="251"/>
      <c r="B28" s="252" t="e">
        <f>VLOOKUP(A28,'第２号様式（第３四半期）'!$A$9:$B$68,2,FALSE)</f>
        <v>#N/A</v>
      </c>
      <c r="C28" s="247" t="e">
        <f>VLOOKUP(A28,'第２号様式（第３四半期）'!$A$9:$H$68,6,FALSE)</f>
        <v>#N/A</v>
      </c>
      <c r="D28" s="253"/>
      <c r="E28" s="254" t="e">
        <f>VLOOKUP(D28,$AC$4:$AD$15,2,FALSE)</f>
        <v>#N/A</v>
      </c>
      <c r="F28" s="254" t="e">
        <f>IF(AND(DAY(VLOOKUP(A28,'第２号様式（第３四半期）'!$A$9:$J$68,9,FALSE))&lt;=E28,DAY(VLOOKUP(A28,'第２号様式（第３四半期）'!$A$9:$J$68,9,FALSE))&gt;1),E28+1-DAY(VLOOKUP(A28,'第２号様式（第３四半期）'!$A$9:$J$68,9,FALSE)),DAY(VLOOKUP(A28,'第２号様式（第３四半期）'!$A$9:$J$68,10,FALSE)))</f>
        <v>#N/A</v>
      </c>
      <c r="G28" s="254" t="e">
        <f>VLOOKUP(C28,借上宿舎台帳!$B$6:$F$25,5,FALSE)</f>
        <v>#N/A</v>
      </c>
      <c r="H28" s="255"/>
      <c r="I28" s="255"/>
      <c r="J28" s="40"/>
      <c r="K28" s="41" t="str">
        <f>IF(A28=0,"",82000)</f>
        <v/>
      </c>
      <c r="L28" s="41" t="s">
        <v>75</v>
      </c>
      <c r="M28" s="41" t="str">
        <f>IF(A28=0,"",E28)</f>
        <v/>
      </c>
      <c r="N28" s="41" t="s">
        <v>76</v>
      </c>
      <c r="O28" s="41" t="str">
        <f>IF(A28=0,"",F28)</f>
        <v/>
      </c>
      <c r="P28" s="41" t="s">
        <v>77</v>
      </c>
      <c r="Q28" s="41" t="str">
        <f t="shared" ref="Q28" si="24">IFERROR(ROUNDDOWN(K28/M28*O28,-1),"")</f>
        <v/>
      </c>
      <c r="R28" s="42" t="s">
        <v>78</v>
      </c>
      <c r="S28" s="40"/>
      <c r="T28" s="41" t="str">
        <f>IF(A28=0,"",G28)</f>
        <v/>
      </c>
      <c r="U28" s="41" t="s">
        <v>75</v>
      </c>
      <c r="V28" s="41" t="str">
        <f>IF(A28=0,"",E28)</f>
        <v/>
      </c>
      <c r="W28" s="41" t="s">
        <v>76</v>
      </c>
      <c r="X28" s="41" t="str">
        <f>IF(A28=0,"",F28)</f>
        <v/>
      </c>
      <c r="Y28" s="41" t="s">
        <v>77</v>
      </c>
      <c r="Z28" s="41" t="str">
        <f t="shared" ref="Z28" si="25">IFERROR(ROUNDDOWN(T28/V28*X28,-1),"")</f>
        <v/>
      </c>
      <c r="AA28" s="42" t="s">
        <v>78</v>
      </c>
    </row>
    <row r="29" spans="1:28" ht="14.25" x14ac:dyDescent="0.15">
      <c r="A29" s="251"/>
      <c r="B29" s="252"/>
      <c r="C29" s="248"/>
      <c r="D29" s="253"/>
      <c r="E29" s="254"/>
      <c r="F29" s="254"/>
      <c r="G29" s="254"/>
      <c r="H29" s="255"/>
      <c r="I29" s="255"/>
      <c r="J29" s="43" t="s">
        <v>79</v>
      </c>
      <c r="K29" s="44" t="str">
        <f>IF(A28=0,"",IF(Q28&lt;H28,ROUNDDOWN(Q28,-1),ROUNDDOWN(H28,-1)))</f>
        <v/>
      </c>
      <c r="L29" s="45" t="s">
        <v>80</v>
      </c>
      <c r="M29" s="46" t="str">
        <f>IF(A28=0,"",IF(I28-(IF(G28-82000&gt;0,G28-82000,0))&gt;0,I28-(IF(G28-82000&gt;0,G28-82000,0)),0))</f>
        <v/>
      </c>
      <c r="N29" s="45" t="s">
        <v>81</v>
      </c>
      <c r="O29" s="47" t="s">
        <v>82</v>
      </c>
      <c r="P29" s="48" t="s">
        <v>83</v>
      </c>
      <c r="Q29" s="49" t="str">
        <f t="shared" ref="Q29" si="26">IFERROR(ROUNDDOWN((K29-M29)*3/4,-2),"")</f>
        <v/>
      </c>
      <c r="R29" s="50" t="s">
        <v>84</v>
      </c>
      <c r="S29" s="43" t="s">
        <v>79</v>
      </c>
      <c r="T29" s="44" t="str">
        <f>IF(A28=0,"",IF(Z28&lt;H28,ROUNDDOWN(Z28,-1),ROUNDDOWN(H28,-1)))</f>
        <v/>
      </c>
      <c r="U29" s="45" t="s">
        <v>80</v>
      </c>
      <c r="V29" s="46" t="str">
        <f>IF(A28=0,"",I28)</f>
        <v/>
      </c>
      <c r="W29" s="45" t="s">
        <v>81</v>
      </c>
      <c r="X29" s="47" t="s">
        <v>82</v>
      </c>
      <c r="Y29" s="48" t="s">
        <v>83</v>
      </c>
      <c r="Z29" s="49" t="str">
        <f t="shared" ref="Z29" si="27">IFERROR(ROUNDDOWN((T29-V29)*3/4,-2),"")</f>
        <v/>
      </c>
      <c r="AA29" s="50" t="s">
        <v>84</v>
      </c>
    </row>
    <row r="30" spans="1:28" ht="14.25" x14ac:dyDescent="0.15">
      <c r="A30" s="251"/>
      <c r="B30" s="252" t="e">
        <f>VLOOKUP(A30,'第２号様式（第３四半期）'!$A$9:$B$68,2,FALSE)</f>
        <v>#N/A</v>
      </c>
      <c r="C30" s="247" t="e">
        <f>VLOOKUP(A30,'第２号様式（第３四半期）'!$A$9:$H$68,6,FALSE)</f>
        <v>#N/A</v>
      </c>
      <c r="D30" s="253"/>
      <c r="E30" s="254" t="e">
        <f>VLOOKUP(D30,$AC$4:$AD$15,2,FALSE)</f>
        <v>#N/A</v>
      </c>
      <c r="F30" s="254" t="e">
        <f>IF(AND(DAY(VLOOKUP(A30,'第２号様式（第３四半期）'!$A$9:$J$68,9,FALSE))&lt;=E30,DAY(VLOOKUP(A30,'第２号様式（第３四半期）'!$A$9:$J$68,9,FALSE))&gt;1),E30+1-DAY(VLOOKUP(A30,'第２号様式（第３四半期）'!$A$9:$J$68,9,FALSE)),DAY(VLOOKUP(A30,'第２号様式（第３四半期）'!$A$9:$J$68,10,FALSE)))</f>
        <v>#N/A</v>
      </c>
      <c r="G30" s="254" t="e">
        <f>VLOOKUP(C30,借上宿舎台帳!$B$6:$F$25,5,FALSE)</f>
        <v>#N/A</v>
      </c>
      <c r="H30" s="255"/>
      <c r="I30" s="255"/>
      <c r="J30" s="40"/>
      <c r="K30" s="41" t="str">
        <f>IF(A30=0,"",82000)</f>
        <v/>
      </c>
      <c r="L30" s="41" t="s">
        <v>75</v>
      </c>
      <c r="M30" s="41" t="str">
        <f>IF(A30=0,"",E30)</f>
        <v/>
      </c>
      <c r="N30" s="41" t="s">
        <v>76</v>
      </c>
      <c r="O30" s="41" t="str">
        <f>IF(A30=0,"",F30)</f>
        <v/>
      </c>
      <c r="P30" s="41" t="s">
        <v>77</v>
      </c>
      <c r="Q30" s="41" t="str">
        <f t="shared" ref="Q30" si="28">IFERROR(ROUNDDOWN(K30/M30*O30,-1),"")</f>
        <v/>
      </c>
      <c r="R30" s="42" t="s">
        <v>78</v>
      </c>
      <c r="S30" s="40"/>
      <c r="T30" s="41" t="str">
        <f>IF(A30=0,"",G30)</f>
        <v/>
      </c>
      <c r="U30" s="41" t="s">
        <v>75</v>
      </c>
      <c r="V30" s="41" t="str">
        <f>IF(A30=0,"",E30)</f>
        <v/>
      </c>
      <c r="W30" s="41" t="s">
        <v>76</v>
      </c>
      <c r="X30" s="41" t="str">
        <f>IF(A30=0,"",F30)</f>
        <v/>
      </c>
      <c r="Y30" s="41" t="s">
        <v>77</v>
      </c>
      <c r="Z30" s="41" t="str">
        <f t="shared" ref="Z30" si="29">IFERROR(ROUNDDOWN(T30/V30*X30,-1),"")</f>
        <v/>
      </c>
      <c r="AA30" s="42" t="s">
        <v>78</v>
      </c>
    </row>
    <row r="31" spans="1:28" ht="14.25" x14ac:dyDescent="0.15">
      <c r="A31" s="251"/>
      <c r="B31" s="252"/>
      <c r="C31" s="248"/>
      <c r="D31" s="253"/>
      <c r="E31" s="254"/>
      <c r="F31" s="254"/>
      <c r="G31" s="254"/>
      <c r="H31" s="255"/>
      <c r="I31" s="255"/>
      <c r="J31" s="43" t="s">
        <v>79</v>
      </c>
      <c r="K31" s="44" t="str">
        <f>IF(A30=0,"",IF(Q30&lt;H30,ROUNDDOWN(Q30,-1),ROUNDDOWN(H30,-1)))</f>
        <v/>
      </c>
      <c r="L31" s="45" t="s">
        <v>80</v>
      </c>
      <c r="M31" s="46" t="str">
        <f>IF(A30=0,"",IF(I30-(IF(G30-82000&gt;0,G30-82000,0))&gt;0,I30-(IF(G30-82000&gt;0,G30-82000,0)),0))</f>
        <v/>
      </c>
      <c r="N31" s="45" t="s">
        <v>81</v>
      </c>
      <c r="O31" s="47" t="s">
        <v>82</v>
      </c>
      <c r="P31" s="48" t="s">
        <v>83</v>
      </c>
      <c r="Q31" s="49" t="str">
        <f t="shared" ref="Q31" si="30">IFERROR(ROUNDDOWN((K31-M31)*3/4,-2),"")</f>
        <v/>
      </c>
      <c r="R31" s="50" t="s">
        <v>84</v>
      </c>
      <c r="S31" s="43" t="s">
        <v>79</v>
      </c>
      <c r="T31" s="44" t="str">
        <f>IF(A30=0,"",IF(Z30&lt;H30,ROUNDDOWN(Z30,-1),ROUNDDOWN(H30,-1)))</f>
        <v/>
      </c>
      <c r="U31" s="45" t="s">
        <v>80</v>
      </c>
      <c r="V31" s="46" t="str">
        <f>IF(A30=0,"",I30)</f>
        <v/>
      </c>
      <c r="W31" s="45" t="s">
        <v>81</v>
      </c>
      <c r="X31" s="47" t="s">
        <v>82</v>
      </c>
      <c r="Y31" s="48" t="s">
        <v>83</v>
      </c>
      <c r="Z31" s="49" t="str">
        <f t="shared" ref="Z31" si="31">IFERROR(ROUNDDOWN((T31-V31)*3/4,-2),"")</f>
        <v/>
      </c>
      <c r="AA31" s="50" t="s">
        <v>84</v>
      </c>
    </row>
    <row r="32" spans="1:28" ht="14.25" x14ac:dyDescent="0.15">
      <c r="A32" s="251"/>
      <c r="B32" s="252" t="e">
        <f>VLOOKUP(A32,'第２号様式（第３四半期）'!$A$9:$B$68,2,FALSE)</f>
        <v>#N/A</v>
      </c>
      <c r="C32" s="247" t="e">
        <f>VLOOKUP(A32,'第２号様式（第３四半期）'!$A$9:$H$68,6,FALSE)</f>
        <v>#N/A</v>
      </c>
      <c r="D32" s="253"/>
      <c r="E32" s="254" t="e">
        <f>VLOOKUP(D32,$AC$4:$AD$15,2,FALSE)</f>
        <v>#N/A</v>
      </c>
      <c r="F32" s="254" t="e">
        <f>IF(AND(DAY(VLOOKUP(A32,'第２号様式（第３四半期）'!$A$9:$J$68,9,FALSE))&lt;=E32,DAY(VLOOKUP(A32,'第２号様式（第３四半期）'!$A$9:$J$68,9,FALSE))&gt;1),E32+1-DAY(VLOOKUP(A32,'第２号様式（第３四半期）'!$A$9:$J$68,9,FALSE)),DAY(VLOOKUP(A32,'第２号様式（第３四半期）'!$A$9:$J$68,10,FALSE)))</f>
        <v>#N/A</v>
      </c>
      <c r="G32" s="254" t="e">
        <f>VLOOKUP(C32,借上宿舎台帳!$B$6:$F$25,5,FALSE)</f>
        <v>#N/A</v>
      </c>
      <c r="H32" s="255"/>
      <c r="I32" s="255"/>
      <c r="J32" s="40"/>
      <c r="K32" s="41" t="str">
        <f>IF(A32=0,"",82000)</f>
        <v/>
      </c>
      <c r="L32" s="41" t="s">
        <v>75</v>
      </c>
      <c r="M32" s="41" t="str">
        <f>IF(A32=0,"",E32)</f>
        <v/>
      </c>
      <c r="N32" s="41" t="s">
        <v>76</v>
      </c>
      <c r="O32" s="41" t="str">
        <f>IF(A32=0,"",F32)</f>
        <v/>
      </c>
      <c r="P32" s="41" t="s">
        <v>77</v>
      </c>
      <c r="Q32" s="41" t="str">
        <f t="shared" ref="Q32" si="32">IFERROR(ROUNDDOWN(K32/M32*O32,-1),"")</f>
        <v/>
      </c>
      <c r="R32" s="42" t="s">
        <v>78</v>
      </c>
      <c r="S32" s="40"/>
      <c r="T32" s="41" t="str">
        <f>IF(A32=0,"",G32)</f>
        <v/>
      </c>
      <c r="U32" s="41" t="s">
        <v>75</v>
      </c>
      <c r="V32" s="41" t="str">
        <f>IF(A32=0,"",E32)</f>
        <v/>
      </c>
      <c r="W32" s="41" t="s">
        <v>76</v>
      </c>
      <c r="X32" s="41" t="str">
        <f>IF(A32=0,"",F32)</f>
        <v/>
      </c>
      <c r="Y32" s="41" t="s">
        <v>77</v>
      </c>
      <c r="Z32" s="41" t="str">
        <f t="shared" ref="Z32" si="33">IFERROR(ROUNDDOWN(T32/V32*X32,-1),"")</f>
        <v/>
      </c>
      <c r="AA32" s="42" t="s">
        <v>78</v>
      </c>
    </row>
    <row r="33" spans="1:27" ht="14.25" x14ac:dyDescent="0.15">
      <c r="A33" s="251"/>
      <c r="B33" s="252"/>
      <c r="C33" s="248"/>
      <c r="D33" s="253"/>
      <c r="E33" s="254"/>
      <c r="F33" s="254"/>
      <c r="G33" s="254"/>
      <c r="H33" s="255"/>
      <c r="I33" s="255"/>
      <c r="J33" s="43" t="s">
        <v>79</v>
      </c>
      <c r="K33" s="44" t="str">
        <f>IF(A32=0,"",IF(Q32&lt;H32,ROUNDDOWN(Q32,-1),ROUNDDOWN(H32,-1)))</f>
        <v/>
      </c>
      <c r="L33" s="45" t="s">
        <v>80</v>
      </c>
      <c r="M33" s="46" t="str">
        <f>IF(A32=0,"",IF(I32-(IF(G32-82000&gt;0,G32-82000,0))&gt;0,I32-(IF(G32-82000&gt;0,G32-82000,0)),0))</f>
        <v/>
      </c>
      <c r="N33" s="45" t="s">
        <v>81</v>
      </c>
      <c r="O33" s="47" t="s">
        <v>82</v>
      </c>
      <c r="P33" s="48" t="s">
        <v>83</v>
      </c>
      <c r="Q33" s="49" t="str">
        <f t="shared" ref="Q33" si="34">IFERROR(ROUNDDOWN((K33-M33)*3/4,-2),"")</f>
        <v/>
      </c>
      <c r="R33" s="50" t="s">
        <v>84</v>
      </c>
      <c r="S33" s="43" t="s">
        <v>79</v>
      </c>
      <c r="T33" s="44" t="str">
        <f>IF(A32=0,"",IF(Z32&lt;H32,ROUNDDOWN(Z32,-1),ROUNDDOWN(H32,-1)))</f>
        <v/>
      </c>
      <c r="U33" s="45" t="s">
        <v>80</v>
      </c>
      <c r="V33" s="46" t="str">
        <f>IF(A32=0,"",I32)</f>
        <v/>
      </c>
      <c r="W33" s="45" t="s">
        <v>81</v>
      </c>
      <c r="X33" s="47" t="s">
        <v>82</v>
      </c>
      <c r="Y33" s="48" t="s">
        <v>83</v>
      </c>
      <c r="Z33" s="49" t="str">
        <f t="shared" ref="Z33" si="35">IFERROR(ROUNDDOWN((T33-V33)*3/4,-2),"")</f>
        <v/>
      </c>
      <c r="AA33" s="50" t="s">
        <v>84</v>
      </c>
    </row>
    <row r="34" spans="1:27" ht="14.25" x14ac:dyDescent="0.15">
      <c r="A34" s="251"/>
      <c r="B34" s="252" t="e">
        <f>VLOOKUP(A34,'第２号様式（第３四半期）'!$A$9:$B$68,2,FALSE)</f>
        <v>#N/A</v>
      </c>
      <c r="C34" s="247" t="e">
        <f>VLOOKUP(A34,'第２号様式（第３四半期）'!$A$9:$H$68,6,FALSE)</f>
        <v>#N/A</v>
      </c>
      <c r="D34" s="253"/>
      <c r="E34" s="254" t="e">
        <f>VLOOKUP(D34,$AC$4:$AD$15,2,FALSE)</f>
        <v>#N/A</v>
      </c>
      <c r="F34" s="254" t="e">
        <f>IF(AND(DAY(VLOOKUP(A34,'第２号様式（第３四半期）'!$A$9:$J$68,9,FALSE))&lt;=E34,DAY(VLOOKUP(A34,'第２号様式（第３四半期）'!$A$9:$J$68,9,FALSE))&gt;1),E34+1-DAY(VLOOKUP(A34,'第２号様式（第３四半期）'!$A$9:$J$68,9,FALSE)),DAY(VLOOKUP(A34,'第２号様式（第３四半期）'!$A$9:$J$68,10,FALSE)))</f>
        <v>#N/A</v>
      </c>
      <c r="G34" s="254" t="e">
        <f>VLOOKUP(C34,借上宿舎台帳!$B$6:$F$25,5,FALSE)</f>
        <v>#N/A</v>
      </c>
      <c r="H34" s="255"/>
      <c r="I34" s="255"/>
      <c r="J34" s="40"/>
      <c r="K34" s="41" t="str">
        <f>IF(A34=0,"",82000)</f>
        <v/>
      </c>
      <c r="L34" s="41" t="s">
        <v>75</v>
      </c>
      <c r="M34" s="41" t="str">
        <f>IF(A34=0,"",E34)</f>
        <v/>
      </c>
      <c r="N34" s="41" t="s">
        <v>76</v>
      </c>
      <c r="O34" s="41" t="str">
        <f>IF(A34=0,"",F34)</f>
        <v/>
      </c>
      <c r="P34" s="41" t="s">
        <v>77</v>
      </c>
      <c r="Q34" s="41" t="str">
        <f t="shared" ref="Q34" si="36">IFERROR(ROUNDDOWN(K34/M34*O34,-1),"")</f>
        <v/>
      </c>
      <c r="R34" s="42" t="s">
        <v>78</v>
      </c>
      <c r="S34" s="40"/>
      <c r="T34" s="41" t="str">
        <f>IF(A34=0,"",G34)</f>
        <v/>
      </c>
      <c r="U34" s="41" t="s">
        <v>75</v>
      </c>
      <c r="V34" s="41" t="str">
        <f>IF(A34=0,"",E34)</f>
        <v/>
      </c>
      <c r="W34" s="41" t="s">
        <v>76</v>
      </c>
      <c r="X34" s="41" t="str">
        <f>IF(A34=0,"",F34)</f>
        <v/>
      </c>
      <c r="Y34" s="41" t="s">
        <v>77</v>
      </c>
      <c r="Z34" s="41" t="str">
        <f t="shared" ref="Z34" si="37">IFERROR(ROUNDDOWN(T34/V34*X34,-1),"")</f>
        <v/>
      </c>
      <c r="AA34" s="42" t="s">
        <v>78</v>
      </c>
    </row>
    <row r="35" spans="1:27" ht="14.25" x14ac:dyDescent="0.15">
      <c r="A35" s="251"/>
      <c r="B35" s="252"/>
      <c r="C35" s="248"/>
      <c r="D35" s="253"/>
      <c r="E35" s="254"/>
      <c r="F35" s="254"/>
      <c r="G35" s="254"/>
      <c r="H35" s="255"/>
      <c r="I35" s="255"/>
      <c r="J35" s="43" t="s">
        <v>79</v>
      </c>
      <c r="K35" s="44" t="str">
        <f>IF(A34=0,"",IF(Q34&lt;H34,ROUNDDOWN(Q34,-1),ROUNDDOWN(H34,-1)))</f>
        <v/>
      </c>
      <c r="L35" s="45" t="s">
        <v>80</v>
      </c>
      <c r="M35" s="46" t="str">
        <f>IF(A34=0,"",IF(I34-(IF(G34-82000&gt;0,G34-82000,0))&gt;0,I34-(IF(G34-82000&gt;0,G34-82000,0)),0))</f>
        <v/>
      </c>
      <c r="N35" s="45" t="s">
        <v>81</v>
      </c>
      <c r="O35" s="47" t="s">
        <v>82</v>
      </c>
      <c r="P35" s="48" t="s">
        <v>83</v>
      </c>
      <c r="Q35" s="49" t="str">
        <f t="shared" ref="Q35" si="38">IFERROR(ROUNDDOWN((K35-M35)*3/4,-2),"")</f>
        <v/>
      </c>
      <c r="R35" s="50" t="s">
        <v>84</v>
      </c>
      <c r="S35" s="43" t="s">
        <v>79</v>
      </c>
      <c r="T35" s="44" t="str">
        <f>IF(A34=0,"",IF(Z34&lt;H34,ROUNDDOWN(Z34,-1),ROUNDDOWN(H34,-1)))</f>
        <v/>
      </c>
      <c r="U35" s="45" t="s">
        <v>80</v>
      </c>
      <c r="V35" s="46" t="str">
        <f>IF(A34=0,"",I34)</f>
        <v/>
      </c>
      <c r="W35" s="45" t="s">
        <v>81</v>
      </c>
      <c r="X35" s="47" t="s">
        <v>82</v>
      </c>
      <c r="Y35" s="48" t="s">
        <v>83</v>
      </c>
      <c r="Z35" s="49" t="str">
        <f t="shared" ref="Z35" si="39">IFERROR(ROUNDDOWN((T35-V35)*3/4,-2),"")</f>
        <v/>
      </c>
      <c r="AA35" s="50" t="s">
        <v>84</v>
      </c>
    </row>
    <row r="36" spans="1:27" ht="14.25" x14ac:dyDescent="0.15">
      <c r="A36" s="251"/>
      <c r="B36" s="252" t="e">
        <f>VLOOKUP(A36,'第２号様式（第３四半期）'!$A$9:$B$68,2,FALSE)</f>
        <v>#N/A</v>
      </c>
      <c r="C36" s="247" t="e">
        <f>VLOOKUP(A36,'第２号様式（第３四半期）'!$A$9:$H$68,6,FALSE)</f>
        <v>#N/A</v>
      </c>
      <c r="D36" s="253"/>
      <c r="E36" s="254" t="e">
        <f>VLOOKUP(D36,$AC$4:$AD$15,2,FALSE)</f>
        <v>#N/A</v>
      </c>
      <c r="F36" s="254" t="e">
        <f>IF(AND(DAY(VLOOKUP(A36,'第２号様式（第３四半期）'!$A$9:$J$68,9,FALSE))&lt;=E36,DAY(VLOOKUP(A36,'第２号様式（第３四半期）'!$A$9:$J$68,9,FALSE))&gt;1),E36+1-DAY(VLOOKUP(A36,'第２号様式（第３四半期）'!$A$9:$J$68,9,FALSE)),DAY(VLOOKUP(A36,'第２号様式（第３四半期）'!$A$9:$J$68,10,FALSE)))</f>
        <v>#N/A</v>
      </c>
      <c r="G36" s="254" t="e">
        <f>VLOOKUP(C36,借上宿舎台帳!$B$6:$F$25,5,FALSE)</f>
        <v>#N/A</v>
      </c>
      <c r="H36" s="255"/>
      <c r="I36" s="255"/>
      <c r="J36" s="40"/>
      <c r="K36" s="41" t="str">
        <f>IF(A36=0,"",82000)</f>
        <v/>
      </c>
      <c r="L36" s="41" t="s">
        <v>75</v>
      </c>
      <c r="M36" s="41" t="str">
        <f>IF(A36=0,"",E36)</f>
        <v/>
      </c>
      <c r="N36" s="41" t="s">
        <v>76</v>
      </c>
      <c r="O36" s="41" t="str">
        <f>IF(A36=0,"",F36)</f>
        <v/>
      </c>
      <c r="P36" s="41" t="s">
        <v>77</v>
      </c>
      <c r="Q36" s="41" t="str">
        <f t="shared" ref="Q36" si="40">IFERROR(ROUNDDOWN(K36/M36*O36,-1),"")</f>
        <v/>
      </c>
      <c r="R36" s="42" t="s">
        <v>78</v>
      </c>
      <c r="S36" s="40"/>
      <c r="T36" s="41" t="str">
        <f>IF(A36=0,"",G36)</f>
        <v/>
      </c>
      <c r="U36" s="41" t="s">
        <v>75</v>
      </c>
      <c r="V36" s="41" t="str">
        <f>IF(A36=0,"",E36)</f>
        <v/>
      </c>
      <c r="W36" s="41" t="s">
        <v>76</v>
      </c>
      <c r="X36" s="41" t="str">
        <f>IF(A36=0,"",F36)</f>
        <v/>
      </c>
      <c r="Y36" s="41" t="s">
        <v>77</v>
      </c>
      <c r="Z36" s="41" t="str">
        <f t="shared" ref="Z36" si="41">IFERROR(ROUNDDOWN(T36/V36*X36,-1),"")</f>
        <v/>
      </c>
      <c r="AA36" s="42" t="s">
        <v>78</v>
      </c>
    </row>
    <row r="37" spans="1:27" ht="14.25" x14ac:dyDescent="0.15">
      <c r="A37" s="251"/>
      <c r="B37" s="252"/>
      <c r="C37" s="248"/>
      <c r="D37" s="253"/>
      <c r="E37" s="254"/>
      <c r="F37" s="254"/>
      <c r="G37" s="254"/>
      <c r="H37" s="255"/>
      <c r="I37" s="255"/>
      <c r="J37" s="43" t="s">
        <v>79</v>
      </c>
      <c r="K37" s="44" t="str">
        <f>IF(A36=0,"",IF(Q36&lt;H36,ROUNDDOWN(Q36,-1),ROUNDDOWN(H36,-1)))</f>
        <v/>
      </c>
      <c r="L37" s="45" t="s">
        <v>80</v>
      </c>
      <c r="M37" s="46" t="str">
        <f>IF(A36=0,"",IF(I36-(IF(G36-82000&gt;0,G36-82000,0))&gt;0,I36-(IF(G36-82000&gt;0,G36-82000,0)),0))</f>
        <v/>
      </c>
      <c r="N37" s="45" t="s">
        <v>81</v>
      </c>
      <c r="O37" s="47" t="s">
        <v>82</v>
      </c>
      <c r="P37" s="48" t="s">
        <v>83</v>
      </c>
      <c r="Q37" s="49" t="str">
        <f t="shared" ref="Q37" si="42">IFERROR(ROUNDDOWN((K37-M37)*3/4,-2),"")</f>
        <v/>
      </c>
      <c r="R37" s="50" t="s">
        <v>84</v>
      </c>
      <c r="S37" s="43" t="s">
        <v>79</v>
      </c>
      <c r="T37" s="44" t="str">
        <f>IF(A36=0,"",IF(Z36&lt;H36,ROUNDDOWN(Z36,-1),ROUNDDOWN(H36,-1)))</f>
        <v/>
      </c>
      <c r="U37" s="45" t="s">
        <v>80</v>
      </c>
      <c r="V37" s="46" t="str">
        <f>IF(A36=0,"",I36)</f>
        <v/>
      </c>
      <c r="W37" s="45" t="s">
        <v>81</v>
      </c>
      <c r="X37" s="47" t="s">
        <v>82</v>
      </c>
      <c r="Y37" s="48" t="s">
        <v>83</v>
      </c>
      <c r="Z37" s="49" t="str">
        <f t="shared" ref="Z37" si="43">IFERROR(ROUNDDOWN((T37-V37)*3/4,-2),"")</f>
        <v/>
      </c>
      <c r="AA37" s="50" t="s">
        <v>84</v>
      </c>
    </row>
    <row r="38" spans="1:27" ht="14.25" x14ac:dyDescent="0.15">
      <c r="A38" s="251"/>
      <c r="B38" s="252" t="e">
        <f>VLOOKUP(A38,'第２号様式（第３四半期）'!$A$9:$B$68,2,FALSE)</f>
        <v>#N/A</v>
      </c>
      <c r="C38" s="247" t="e">
        <f>VLOOKUP(A38,'第２号様式（第３四半期）'!$A$9:$H$68,6,FALSE)</f>
        <v>#N/A</v>
      </c>
      <c r="D38" s="253"/>
      <c r="E38" s="254" t="e">
        <f>VLOOKUP(D38,$AC$4:$AD$15,2,FALSE)</f>
        <v>#N/A</v>
      </c>
      <c r="F38" s="254" t="e">
        <f>IF(AND(DAY(VLOOKUP(A38,'第２号様式（第３四半期）'!$A$9:$J$68,9,FALSE))&lt;=E38,DAY(VLOOKUP(A38,'第２号様式（第３四半期）'!$A$9:$J$68,9,FALSE))&gt;1),E38+1-DAY(VLOOKUP(A38,'第２号様式（第３四半期）'!$A$9:$J$68,9,FALSE)),DAY(VLOOKUP(A38,'第２号様式（第３四半期）'!$A$9:$J$68,10,FALSE)))</f>
        <v>#N/A</v>
      </c>
      <c r="G38" s="254" t="e">
        <f>VLOOKUP(C38,借上宿舎台帳!$B$6:$F$25,5,FALSE)</f>
        <v>#N/A</v>
      </c>
      <c r="H38" s="255"/>
      <c r="I38" s="255"/>
      <c r="J38" s="40"/>
      <c r="K38" s="41" t="str">
        <f>IF(A38=0,"",82000)</f>
        <v/>
      </c>
      <c r="L38" s="41" t="s">
        <v>75</v>
      </c>
      <c r="M38" s="41" t="str">
        <f>IF(A38=0,"",E38)</f>
        <v/>
      </c>
      <c r="N38" s="41" t="s">
        <v>76</v>
      </c>
      <c r="O38" s="41" t="str">
        <f>IF(A38=0,"",F38)</f>
        <v/>
      </c>
      <c r="P38" s="41" t="s">
        <v>77</v>
      </c>
      <c r="Q38" s="41" t="str">
        <f t="shared" ref="Q38" si="44">IFERROR(ROUNDDOWN(K38/M38*O38,-1),"")</f>
        <v/>
      </c>
      <c r="R38" s="42" t="s">
        <v>78</v>
      </c>
      <c r="S38" s="40"/>
      <c r="T38" s="41" t="str">
        <f>IF(A38=0,"",G38)</f>
        <v/>
      </c>
      <c r="U38" s="41" t="s">
        <v>75</v>
      </c>
      <c r="V38" s="41" t="str">
        <f>IF(A38=0,"",E38)</f>
        <v/>
      </c>
      <c r="W38" s="41" t="s">
        <v>76</v>
      </c>
      <c r="X38" s="41" t="str">
        <f>IF(A38=0,"",F38)</f>
        <v/>
      </c>
      <c r="Y38" s="41" t="s">
        <v>77</v>
      </c>
      <c r="Z38" s="41" t="str">
        <f t="shared" ref="Z38" si="45">IFERROR(ROUNDDOWN(T38/V38*X38,-1),"")</f>
        <v/>
      </c>
      <c r="AA38" s="42" t="s">
        <v>78</v>
      </c>
    </row>
    <row r="39" spans="1:27" ht="14.25" x14ac:dyDescent="0.15">
      <c r="A39" s="251"/>
      <c r="B39" s="252"/>
      <c r="C39" s="248"/>
      <c r="D39" s="253"/>
      <c r="E39" s="254"/>
      <c r="F39" s="254"/>
      <c r="G39" s="254"/>
      <c r="H39" s="255"/>
      <c r="I39" s="255"/>
      <c r="J39" s="43" t="s">
        <v>79</v>
      </c>
      <c r="K39" s="44" t="str">
        <f>IF(A38=0,"",IF(Q38&lt;H38,ROUNDDOWN(Q38,-1),ROUNDDOWN(H38,-1)))</f>
        <v/>
      </c>
      <c r="L39" s="45" t="s">
        <v>80</v>
      </c>
      <c r="M39" s="46" t="str">
        <f>IF(A38=0,"",IF(I38-(IF(G38-82000&gt;0,G38-82000,0))&gt;0,I38-(IF(G38-82000&gt;0,G38-82000,0)),0))</f>
        <v/>
      </c>
      <c r="N39" s="45" t="s">
        <v>81</v>
      </c>
      <c r="O39" s="47" t="s">
        <v>82</v>
      </c>
      <c r="P39" s="48" t="s">
        <v>83</v>
      </c>
      <c r="Q39" s="49" t="str">
        <f t="shared" ref="Q39" si="46">IFERROR(ROUNDDOWN((K39-M39)*3/4,-2),"")</f>
        <v/>
      </c>
      <c r="R39" s="50" t="s">
        <v>84</v>
      </c>
      <c r="S39" s="43" t="s">
        <v>79</v>
      </c>
      <c r="T39" s="44" t="str">
        <f>IF(A38=0,"",IF(Z38&lt;H38,ROUNDDOWN(Z38,-1),ROUNDDOWN(H38,-1)))</f>
        <v/>
      </c>
      <c r="U39" s="45" t="s">
        <v>80</v>
      </c>
      <c r="V39" s="46" t="str">
        <f>IF(A38=0,"",I38)</f>
        <v/>
      </c>
      <c r="W39" s="45" t="s">
        <v>81</v>
      </c>
      <c r="X39" s="47" t="s">
        <v>82</v>
      </c>
      <c r="Y39" s="48" t="s">
        <v>83</v>
      </c>
      <c r="Z39" s="49" t="str">
        <f t="shared" ref="Z39" si="47">IFERROR(ROUNDDOWN((T39-V39)*3/4,-2),"")</f>
        <v/>
      </c>
      <c r="AA39" s="50" t="s">
        <v>84</v>
      </c>
    </row>
    <row r="40" spans="1:27" ht="14.25" x14ac:dyDescent="0.15">
      <c r="A40" s="251"/>
      <c r="B40" s="252" t="e">
        <f>VLOOKUP(A40,'第２号様式（第３四半期）'!$A$9:$B$68,2,FALSE)</f>
        <v>#N/A</v>
      </c>
      <c r="C40" s="247" t="e">
        <f>VLOOKUP(A40,'第２号様式（第３四半期）'!$A$9:$H$68,6,FALSE)</f>
        <v>#N/A</v>
      </c>
      <c r="D40" s="253"/>
      <c r="E40" s="254" t="e">
        <f>VLOOKUP(D40,$AC$4:$AD$15,2,FALSE)</f>
        <v>#N/A</v>
      </c>
      <c r="F40" s="254" t="e">
        <f>IF(AND(DAY(VLOOKUP(A40,'第２号様式（第３四半期）'!$A$9:$J$68,9,FALSE))&lt;=E40,DAY(VLOOKUP(A40,'第２号様式（第３四半期）'!$A$9:$J$68,9,FALSE))&gt;1),E40+1-DAY(VLOOKUP(A40,'第２号様式（第３四半期）'!$A$9:$J$68,9,FALSE)),DAY(VLOOKUP(A40,'第２号様式（第３四半期）'!$A$9:$J$68,10,FALSE)))</f>
        <v>#N/A</v>
      </c>
      <c r="G40" s="254" t="e">
        <f>VLOOKUP(C40,借上宿舎台帳!$B$6:$F$25,5,FALSE)</f>
        <v>#N/A</v>
      </c>
      <c r="H40" s="255"/>
      <c r="I40" s="255"/>
      <c r="J40" s="40"/>
      <c r="K40" s="41" t="str">
        <f>IF(A40=0,"",82000)</f>
        <v/>
      </c>
      <c r="L40" s="41" t="s">
        <v>75</v>
      </c>
      <c r="M40" s="41" t="str">
        <f>IF(A40=0,"",E40)</f>
        <v/>
      </c>
      <c r="N40" s="41" t="s">
        <v>76</v>
      </c>
      <c r="O40" s="41" t="str">
        <f>IF(A40=0,"",F40)</f>
        <v/>
      </c>
      <c r="P40" s="41" t="s">
        <v>77</v>
      </c>
      <c r="Q40" s="41" t="str">
        <f t="shared" ref="Q40" si="48">IFERROR(ROUNDDOWN(K40/M40*O40,-1),"")</f>
        <v/>
      </c>
      <c r="R40" s="42" t="s">
        <v>78</v>
      </c>
      <c r="S40" s="40"/>
      <c r="T40" s="41" t="str">
        <f>IF(A40=0,"",G40)</f>
        <v/>
      </c>
      <c r="U40" s="41" t="s">
        <v>75</v>
      </c>
      <c r="V40" s="41" t="str">
        <f>IF(A40=0,"",E40)</f>
        <v/>
      </c>
      <c r="W40" s="41" t="s">
        <v>76</v>
      </c>
      <c r="X40" s="41" t="str">
        <f>IF(A40=0,"",F40)</f>
        <v/>
      </c>
      <c r="Y40" s="41" t="s">
        <v>77</v>
      </c>
      <c r="Z40" s="41" t="str">
        <f t="shared" ref="Z40" si="49">IFERROR(ROUNDDOWN(T40/V40*X40,-1),"")</f>
        <v/>
      </c>
      <c r="AA40" s="42" t="s">
        <v>78</v>
      </c>
    </row>
    <row r="41" spans="1:27" ht="14.25" x14ac:dyDescent="0.15">
      <c r="A41" s="251"/>
      <c r="B41" s="252"/>
      <c r="C41" s="248"/>
      <c r="D41" s="253"/>
      <c r="E41" s="254"/>
      <c r="F41" s="254"/>
      <c r="G41" s="254"/>
      <c r="H41" s="255"/>
      <c r="I41" s="255"/>
      <c r="J41" s="43" t="s">
        <v>79</v>
      </c>
      <c r="K41" s="44" t="str">
        <f>IF(A40=0,"",IF(Q40&lt;H40,ROUNDDOWN(Q40,-1),ROUNDDOWN(H40,-1)))</f>
        <v/>
      </c>
      <c r="L41" s="45" t="s">
        <v>80</v>
      </c>
      <c r="M41" s="46" t="str">
        <f>IF(A40=0,"",IF(I40-(IF(G40-82000&gt;0,G40-82000,0))&gt;0,I40-(IF(G40-82000&gt;0,G40-82000,0)),0))</f>
        <v/>
      </c>
      <c r="N41" s="45" t="s">
        <v>81</v>
      </c>
      <c r="O41" s="47" t="s">
        <v>82</v>
      </c>
      <c r="P41" s="48" t="s">
        <v>83</v>
      </c>
      <c r="Q41" s="49" t="str">
        <f t="shared" ref="Q41" si="50">IFERROR(ROUNDDOWN((K41-M41)*3/4,-2),"")</f>
        <v/>
      </c>
      <c r="R41" s="50" t="s">
        <v>84</v>
      </c>
      <c r="S41" s="43" t="s">
        <v>79</v>
      </c>
      <c r="T41" s="44" t="str">
        <f>IF(A40=0,"",IF(Z40&lt;H40,ROUNDDOWN(Z40,-1),ROUNDDOWN(H40,-1)))</f>
        <v/>
      </c>
      <c r="U41" s="45" t="s">
        <v>80</v>
      </c>
      <c r="V41" s="46" t="str">
        <f>IF(A40=0,"",I40)</f>
        <v/>
      </c>
      <c r="W41" s="45" t="s">
        <v>81</v>
      </c>
      <c r="X41" s="47" t="s">
        <v>82</v>
      </c>
      <c r="Y41" s="48" t="s">
        <v>83</v>
      </c>
      <c r="Z41" s="49" t="str">
        <f t="shared" ref="Z41" si="51">IFERROR(ROUNDDOWN((T41-V41)*3/4,-2),"")</f>
        <v/>
      </c>
      <c r="AA41" s="50" t="s">
        <v>84</v>
      </c>
    </row>
    <row r="42" spans="1:27" ht="14.25" x14ac:dyDescent="0.15">
      <c r="A42" s="251"/>
      <c r="B42" s="252" t="e">
        <f>VLOOKUP(A42,'第２号様式（第３四半期）'!$A$9:$B$68,2,FALSE)</f>
        <v>#N/A</v>
      </c>
      <c r="C42" s="247" t="e">
        <f>VLOOKUP(A42,'第２号様式（第３四半期）'!$A$9:$H$68,6,FALSE)</f>
        <v>#N/A</v>
      </c>
      <c r="D42" s="253"/>
      <c r="E42" s="254" t="e">
        <f>VLOOKUP(D42,$AC$4:$AD$15,2,FALSE)</f>
        <v>#N/A</v>
      </c>
      <c r="F42" s="254" t="e">
        <f>IF(AND(DAY(VLOOKUP(A42,'第２号様式（第３四半期）'!$A$9:$J$68,9,FALSE))&lt;=E42,DAY(VLOOKUP(A42,'第２号様式（第３四半期）'!$A$9:$J$68,9,FALSE))&gt;1),E42+1-DAY(VLOOKUP(A42,'第２号様式（第３四半期）'!$A$9:$J$68,9,FALSE)),DAY(VLOOKUP(A42,'第２号様式（第３四半期）'!$A$9:$J$68,10,FALSE)))</f>
        <v>#N/A</v>
      </c>
      <c r="G42" s="254" t="e">
        <f>VLOOKUP(C42,借上宿舎台帳!$B$6:$F$25,5,FALSE)</f>
        <v>#N/A</v>
      </c>
      <c r="H42" s="255"/>
      <c r="I42" s="255"/>
      <c r="J42" s="40"/>
      <c r="K42" s="41" t="str">
        <f>IF(A42=0,"",82000)</f>
        <v/>
      </c>
      <c r="L42" s="41" t="s">
        <v>75</v>
      </c>
      <c r="M42" s="41" t="str">
        <f>IF(A42=0,"",E42)</f>
        <v/>
      </c>
      <c r="N42" s="41" t="s">
        <v>76</v>
      </c>
      <c r="O42" s="41" t="str">
        <f>IF(A42=0,"",F42)</f>
        <v/>
      </c>
      <c r="P42" s="41" t="s">
        <v>77</v>
      </c>
      <c r="Q42" s="41" t="str">
        <f t="shared" ref="Q42" si="52">IFERROR(ROUNDDOWN(K42/M42*O42,-1),"")</f>
        <v/>
      </c>
      <c r="R42" s="42" t="s">
        <v>78</v>
      </c>
      <c r="S42" s="40"/>
      <c r="T42" s="41" t="str">
        <f>IF(A42=0,"",G42)</f>
        <v/>
      </c>
      <c r="U42" s="41" t="s">
        <v>75</v>
      </c>
      <c r="V42" s="41" t="str">
        <f>IF(A42=0,"",E42)</f>
        <v/>
      </c>
      <c r="W42" s="41" t="s">
        <v>76</v>
      </c>
      <c r="X42" s="41" t="str">
        <f>IF(A42=0,"",F42)</f>
        <v/>
      </c>
      <c r="Y42" s="41" t="s">
        <v>77</v>
      </c>
      <c r="Z42" s="41" t="str">
        <f t="shared" ref="Z42" si="53">IFERROR(ROUNDDOWN(T42/V42*X42,-1),"")</f>
        <v/>
      </c>
      <c r="AA42" s="42" t="s">
        <v>78</v>
      </c>
    </row>
    <row r="43" spans="1:27" ht="14.25" x14ac:dyDescent="0.15">
      <c r="A43" s="251"/>
      <c r="B43" s="252"/>
      <c r="C43" s="248"/>
      <c r="D43" s="253"/>
      <c r="E43" s="254"/>
      <c r="F43" s="254"/>
      <c r="G43" s="254"/>
      <c r="H43" s="255"/>
      <c r="I43" s="255"/>
      <c r="J43" s="43" t="s">
        <v>79</v>
      </c>
      <c r="K43" s="44" t="str">
        <f>IF(A42=0,"",IF(Q42&lt;H42,ROUNDDOWN(Q42,-1),ROUNDDOWN(H42,-1)))</f>
        <v/>
      </c>
      <c r="L43" s="45" t="s">
        <v>80</v>
      </c>
      <c r="M43" s="46" t="str">
        <f>IF(A42=0,"",IF(I42-(IF(G42-82000&gt;0,G42-82000,0))&gt;0,I42-(IF(G42-82000&gt;0,G42-82000,0)),0))</f>
        <v/>
      </c>
      <c r="N43" s="45" t="s">
        <v>81</v>
      </c>
      <c r="O43" s="47" t="s">
        <v>82</v>
      </c>
      <c r="P43" s="48" t="s">
        <v>83</v>
      </c>
      <c r="Q43" s="49" t="str">
        <f t="shared" ref="Q43" si="54">IFERROR(ROUNDDOWN((K43-M43)*3/4,-2),"")</f>
        <v/>
      </c>
      <c r="R43" s="50" t="s">
        <v>84</v>
      </c>
      <c r="S43" s="43" t="s">
        <v>79</v>
      </c>
      <c r="T43" s="44" t="str">
        <f>IF(A42=0,"",IF(Z42&lt;H42,ROUNDDOWN(Z42,-1),ROUNDDOWN(H42,-1)))</f>
        <v/>
      </c>
      <c r="U43" s="45" t="s">
        <v>80</v>
      </c>
      <c r="V43" s="46" t="str">
        <f>IF(A42=0,"",I42)</f>
        <v/>
      </c>
      <c r="W43" s="45" t="s">
        <v>81</v>
      </c>
      <c r="X43" s="47" t="s">
        <v>82</v>
      </c>
      <c r="Y43" s="48" t="s">
        <v>83</v>
      </c>
      <c r="Z43" s="49" t="str">
        <f t="shared" ref="Z43" si="55">IFERROR(ROUNDDOWN((T43-V43)*3/4,-2),"")</f>
        <v/>
      </c>
      <c r="AA43" s="50" t="s">
        <v>84</v>
      </c>
    </row>
  </sheetData>
  <sheetProtection password="CAAA" sheet="1" objects="1" scenarios="1"/>
  <mergeCells count="182">
    <mergeCell ref="H42:H43"/>
    <mergeCell ref="I42:I43"/>
    <mergeCell ref="G40:G41"/>
    <mergeCell ref="H40:H41"/>
    <mergeCell ref="I40:I41"/>
    <mergeCell ref="A42:A43"/>
    <mergeCell ref="B42:B43"/>
    <mergeCell ref="C42:C43"/>
    <mergeCell ref="D42:D43"/>
    <mergeCell ref="E42:E43"/>
    <mergeCell ref="F42:F43"/>
    <mergeCell ref="G42:G43"/>
    <mergeCell ref="A40:A41"/>
    <mergeCell ref="B40:B41"/>
    <mergeCell ref="C40:C41"/>
    <mergeCell ref="D40:D41"/>
    <mergeCell ref="E40:E41"/>
    <mergeCell ref="F40:F41"/>
    <mergeCell ref="A38:A39"/>
    <mergeCell ref="B38:B39"/>
    <mergeCell ref="C38:C39"/>
    <mergeCell ref="D38:D39"/>
    <mergeCell ref="E38:E39"/>
    <mergeCell ref="F38:F39"/>
    <mergeCell ref="G38:G39"/>
    <mergeCell ref="H38:H39"/>
    <mergeCell ref="I38:I39"/>
    <mergeCell ref="A36:A37"/>
    <mergeCell ref="B36:B37"/>
    <mergeCell ref="C36:C37"/>
    <mergeCell ref="D36:D37"/>
    <mergeCell ref="E36:E37"/>
    <mergeCell ref="F36:F37"/>
    <mergeCell ref="G36:G37"/>
    <mergeCell ref="H36:H37"/>
    <mergeCell ref="I36:I37"/>
    <mergeCell ref="G32:G33"/>
    <mergeCell ref="H32:H33"/>
    <mergeCell ref="I32:I33"/>
    <mergeCell ref="A34:A35"/>
    <mergeCell ref="B34:B35"/>
    <mergeCell ref="C34:C35"/>
    <mergeCell ref="D34:D35"/>
    <mergeCell ref="E34:E35"/>
    <mergeCell ref="F34:F35"/>
    <mergeCell ref="G34:G35"/>
    <mergeCell ref="A32:A33"/>
    <mergeCell ref="B32:B33"/>
    <mergeCell ref="C32:C33"/>
    <mergeCell ref="D32:D33"/>
    <mergeCell ref="E32:E33"/>
    <mergeCell ref="F32:F33"/>
    <mergeCell ref="H34:H35"/>
    <mergeCell ref="I34:I35"/>
    <mergeCell ref="A30:A31"/>
    <mergeCell ref="B30:B31"/>
    <mergeCell ref="C30:C31"/>
    <mergeCell ref="D30:D31"/>
    <mergeCell ref="E30:E31"/>
    <mergeCell ref="F30:F31"/>
    <mergeCell ref="G30:G31"/>
    <mergeCell ref="H30:H31"/>
    <mergeCell ref="I30:I31"/>
    <mergeCell ref="A28:A29"/>
    <mergeCell ref="B28:B29"/>
    <mergeCell ref="C28:C29"/>
    <mergeCell ref="D28:D29"/>
    <mergeCell ref="E28:E29"/>
    <mergeCell ref="F28:F29"/>
    <mergeCell ref="G28:G29"/>
    <mergeCell ref="H28:H29"/>
    <mergeCell ref="I28:I29"/>
    <mergeCell ref="G24:G25"/>
    <mergeCell ref="H24:H25"/>
    <mergeCell ref="I24:I25"/>
    <mergeCell ref="A26:A27"/>
    <mergeCell ref="B26:B27"/>
    <mergeCell ref="C26:C27"/>
    <mergeCell ref="D26:D27"/>
    <mergeCell ref="E26:E27"/>
    <mergeCell ref="F26:F27"/>
    <mergeCell ref="G26:G27"/>
    <mergeCell ref="A24:A25"/>
    <mergeCell ref="B24:B25"/>
    <mergeCell ref="C24:C25"/>
    <mergeCell ref="D24:D25"/>
    <mergeCell ref="E24:E25"/>
    <mergeCell ref="F24:F25"/>
    <mergeCell ref="H26:H27"/>
    <mergeCell ref="I26:I27"/>
    <mergeCell ref="A22:A23"/>
    <mergeCell ref="B22:B23"/>
    <mergeCell ref="C22:C23"/>
    <mergeCell ref="D22:D23"/>
    <mergeCell ref="E22:E23"/>
    <mergeCell ref="F22:F23"/>
    <mergeCell ref="G22:G23"/>
    <mergeCell ref="H22:H23"/>
    <mergeCell ref="I22:I23"/>
    <mergeCell ref="A20:A21"/>
    <mergeCell ref="B20:B21"/>
    <mergeCell ref="C20:C21"/>
    <mergeCell ref="D20:D21"/>
    <mergeCell ref="E20:E21"/>
    <mergeCell ref="F20:F21"/>
    <mergeCell ref="G20:G21"/>
    <mergeCell ref="H20:H21"/>
    <mergeCell ref="I20:I21"/>
    <mergeCell ref="G16:G17"/>
    <mergeCell ref="H16:H17"/>
    <mergeCell ref="I16:I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I18:I19"/>
    <mergeCell ref="A14:A15"/>
    <mergeCell ref="B14:B15"/>
    <mergeCell ref="C14:C15"/>
    <mergeCell ref="D14:D15"/>
    <mergeCell ref="E14:E15"/>
    <mergeCell ref="F14:F15"/>
    <mergeCell ref="G14:G15"/>
    <mergeCell ref="H14:H15"/>
    <mergeCell ref="I14:I15"/>
    <mergeCell ref="A12:A13"/>
    <mergeCell ref="B12:B13"/>
    <mergeCell ref="C12:C13"/>
    <mergeCell ref="D12:D13"/>
    <mergeCell ref="E12:E13"/>
    <mergeCell ref="F12:F13"/>
    <mergeCell ref="G12:G13"/>
    <mergeCell ref="H12:H13"/>
    <mergeCell ref="I12:I13"/>
    <mergeCell ref="G8:G9"/>
    <mergeCell ref="H8:H9"/>
    <mergeCell ref="I8:I9"/>
    <mergeCell ref="A10:A11"/>
    <mergeCell ref="B10:B11"/>
    <mergeCell ref="C10:C11"/>
    <mergeCell ref="D10:D11"/>
    <mergeCell ref="E10:E11"/>
    <mergeCell ref="F10:F11"/>
    <mergeCell ref="G10:G11"/>
    <mergeCell ref="A8:A9"/>
    <mergeCell ref="B8:B9"/>
    <mergeCell ref="C8:C9"/>
    <mergeCell ref="D8:D9"/>
    <mergeCell ref="E8:E9"/>
    <mergeCell ref="F8:F9"/>
    <mergeCell ref="H10:H11"/>
    <mergeCell ref="I10:I11"/>
    <mergeCell ref="A6:A7"/>
    <mergeCell ref="B6:B7"/>
    <mergeCell ref="C6:C7"/>
    <mergeCell ref="D6:D7"/>
    <mergeCell ref="E6:E7"/>
    <mergeCell ref="F6:F7"/>
    <mergeCell ref="G6:G7"/>
    <mergeCell ref="H6:H7"/>
    <mergeCell ref="I6:I7"/>
    <mergeCell ref="A1:B1"/>
    <mergeCell ref="H2:I2"/>
    <mergeCell ref="A4:A5"/>
    <mergeCell ref="B4:B5"/>
    <mergeCell ref="C4:C5"/>
    <mergeCell ref="D4:D5"/>
    <mergeCell ref="E4:E5"/>
    <mergeCell ref="F4:F5"/>
    <mergeCell ref="G4:G5"/>
    <mergeCell ref="H4:H5"/>
    <mergeCell ref="I4:I5"/>
  </mergeCells>
  <phoneticPr fontId="2"/>
  <dataValidations count="4">
    <dataValidation type="list" allowBlank="1" showInputMessage="1" showErrorMessage="1" prompt="第２号様式から日割対象月を選択してください。" sqref="D4:D43" xr:uid="{00000000-0002-0000-0F00-000000000000}">
      <formula1>$AC$13:$AC$15</formula1>
    </dataValidation>
    <dataValidation type="list" allowBlank="1" showInputMessage="1" showErrorMessage="1" prompt="第２号様式から日割り対象者を選択してください。" sqref="A4:A43" xr:uid="{00000000-0002-0000-0F00-000001000000}">
      <formula1>$AB$4:$AB$23</formula1>
    </dataValidation>
    <dataValidation allowBlank="1" showInputMessage="1" showErrorMessage="1" prompt="法人が負担した賃借料（家賃）、共益費及び管理費を入力してください。" sqref="H4:H43" xr:uid="{00000000-0002-0000-0F00-000002000000}"/>
    <dataValidation allowBlank="1" showInputMessage="1" showErrorMessage="1" prompt="補助対象者本人の自己負担額を入力してください。" sqref="I4:I43" xr:uid="{00000000-0002-0000-0F00-000003000000}"/>
  </dataValidations>
  <pageMargins left="0.7" right="0.7" top="0.75" bottom="0.75" header="0.3" footer="0.3"/>
  <pageSetup paperSize="9" scale="5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C000"/>
  </sheetPr>
  <dimension ref="A1:AA45"/>
  <sheetViews>
    <sheetView view="pageBreakPreview" zoomScale="70" zoomScaleNormal="69" zoomScaleSheetLayoutView="70" workbookViewId="0">
      <selection activeCell="G9" sqref="G9"/>
    </sheetView>
  </sheetViews>
  <sheetFormatPr defaultRowHeight="13.5" x14ac:dyDescent="0.15"/>
  <cols>
    <col min="1" max="18" width="9.875" customWidth="1"/>
    <col min="19" max="19" width="3.625" customWidth="1"/>
  </cols>
  <sheetData>
    <row r="1" spans="1:27" ht="6.75" customHeight="1" x14ac:dyDescent="0.15"/>
    <row r="2" spans="1:27" ht="18.75" customHeight="1" x14ac:dyDescent="0.15">
      <c r="E2" s="85" t="s">
        <v>134</v>
      </c>
      <c r="F2" s="344" t="s">
        <v>200</v>
      </c>
      <c r="G2" s="345"/>
      <c r="H2" s="345"/>
      <c r="I2" s="345"/>
      <c r="J2" s="324" t="s">
        <v>148</v>
      </c>
      <c r="K2" s="324"/>
      <c r="L2" s="324"/>
      <c r="M2" s="324"/>
      <c r="N2" s="324"/>
      <c r="O2" s="324"/>
      <c r="P2" s="324"/>
      <c r="Q2" s="324"/>
      <c r="R2" s="324"/>
      <c r="T2" s="331" t="s">
        <v>146</v>
      </c>
      <c r="U2" s="329"/>
      <c r="V2" s="326">
        <v>1</v>
      </c>
      <c r="W2" s="326"/>
      <c r="Y2">
        <v>1</v>
      </c>
      <c r="AA2" t="s">
        <v>213</v>
      </c>
    </row>
    <row r="3" spans="1:27" s="15" customFormat="1" ht="18.75" customHeight="1" x14ac:dyDescent="0.15">
      <c r="J3" s="324"/>
      <c r="K3" s="324"/>
      <c r="L3" s="324"/>
      <c r="M3" s="324"/>
      <c r="N3" s="324"/>
      <c r="O3" s="324"/>
      <c r="P3" s="324"/>
      <c r="Q3" s="324"/>
      <c r="R3" s="324"/>
      <c r="T3" s="329"/>
      <c r="U3" s="329"/>
      <c r="V3" s="326"/>
      <c r="W3" s="326"/>
      <c r="Y3" s="15">
        <v>2</v>
      </c>
      <c r="AA3" s="15" t="s">
        <v>214</v>
      </c>
    </row>
    <row r="4" spans="1:27" ht="18.75" customHeight="1" x14ac:dyDescent="0.15">
      <c r="T4" s="328" t="s">
        <v>126</v>
      </c>
      <c r="U4" s="329"/>
      <c r="V4" s="386">
        <f>VLOOKUP(V2,'第２号様式（第３四半期）'!A9:B68,2,FALSE)</f>
        <v>0</v>
      </c>
      <c r="W4" s="386"/>
      <c r="Y4">
        <v>3</v>
      </c>
    </row>
    <row r="5" spans="1:27" ht="18.75" customHeight="1" x14ac:dyDescent="0.15">
      <c r="A5" s="324" t="s">
        <v>147</v>
      </c>
      <c r="B5" s="324"/>
      <c r="C5" s="324"/>
      <c r="D5" s="324"/>
      <c r="E5" s="324"/>
      <c r="F5" s="324"/>
      <c r="G5" s="324"/>
      <c r="H5" s="324"/>
      <c r="I5" s="324"/>
      <c r="S5" s="81"/>
      <c r="T5" s="329"/>
      <c r="U5" s="329"/>
      <c r="V5" s="386"/>
      <c r="W5" s="386"/>
      <c r="Y5" s="15">
        <v>4</v>
      </c>
    </row>
    <row r="6" spans="1:27" ht="18.75" customHeight="1" x14ac:dyDescent="0.15">
      <c r="A6" s="324"/>
      <c r="B6" s="324"/>
      <c r="C6" s="324"/>
      <c r="D6" s="324"/>
      <c r="E6" s="324"/>
      <c r="F6" s="324"/>
      <c r="G6" s="324"/>
      <c r="H6" s="324"/>
      <c r="I6" s="324"/>
      <c r="J6" s="341" t="s">
        <v>137</v>
      </c>
      <c r="K6" s="341"/>
      <c r="L6" s="342">
        <f>作成フォーム!O4</f>
        <v>0</v>
      </c>
      <c r="M6" s="342"/>
      <c r="N6" s="342"/>
      <c r="O6" s="342"/>
      <c r="S6" s="81"/>
      <c r="T6" s="328" t="s">
        <v>128</v>
      </c>
      <c r="U6" s="329"/>
      <c r="V6" s="323">
        <f>VLOOKUP(V2,'第２号様式（第３四半期）'!A9:H68,6,FALSE)</f>
        <v>0</v>
      </c>
      <c r="W6" s="323"/>
      <c r="Y6">
        <v>5</v>
      </c>
    </row>
    <row r="7" spans="1:27" ht="18.75" customHeight="1" x14ac:dyDescent="0.15">
      <c r="J7" s="51" t="s">
        <v>165</v>
      </c>
      <c r="K7" s="343">
        <f>作成フォーム!O6</f>
        <v>0</v>
      </c>
      <c r="L7" s="343"/>
      <c r="M7" s="343"/>
      <c r="N7" s="343"/>
      <c r="O7" s="87" t="s">
        <v>24</v>
      </c>
      <c r="T7" s="329"/>
      <c r="U7" s="329"/>
      <c r="V7" s="323"/>
      <c r="W7" s="323"/>
      <c r="Y7" s="15">
        <v>6</v>
      </c>
    </row>
    <row r="8" spans="1:27" ht="18.75" customHeight="1" x14ac:dyDescent="0.15">
      <c r="Y8">
        <v>7</v>
      </c>
    </row>
    <row r="9" spans="1:27" ht="18.75" customHeight="1" x14ac:dyDescent="0.15">
      <c r="A9" s="346">
        <f>作成フォーム!O4</f>
        <v>0</v>
      </c>
      <c r="B9" s="346"/>
      <c r="C9" s="346"/>
      <c r="D9" s="346"/>
      <c r="E9" s="116" t="s">
        <v>213</v>
      </c>
      <c r="J9" s="325" t="s">
        <v>132</v>
      </c>
      <c r="K9" s="325"/>
      <c r="L9" s="332">
        <f>V4</f>
        <v>0</v>
      </c>
      <c r="M9" s="333"/>
      <c r="N9" s="333"/>
      <c r="O9" s="333"/>
      <c r="P9" s="333"/>
      <c r="Q9" s="333"/>
      <c r="R9" s="334"/>
      <c r="Y9" s="15">
        <v>8</v>
      </c>
    </row>
    <row r="10" spans="1:27" ht="18.75" customHeight="1" x14ac:dyDescent="0.15">
      <c r="A10" s="51" t="s">
        <v>165</v>
      </c>
      <c r="B10" s="347">
        <f>作成フォーム!O6</f>
        <v>0</v>
      </c>
      <c r="C10" s="347"/>
      <c r="D10" s="347"/>
      <c r="E10" s="86" t="s">
        <v>24</v>
      </c>
      <c r="J10" s="325"/>
      <c r="K10" s="325"/>
      <c r="L10" s="335"/>
      <c r="M10" s="336"/>
      <c r="N10" s="336"/>
      <c r="O10" s="336"/>
      <c r="P10" s="336"/>
      <c r="Q10" s="336"/>
      <c r="R10" s="337"/>
      <c r="Y10">
        <v>9</v>
      </c>
    </row>
    <row r="11" spans="1:27" ht="18.75" customHeight="1" x14ac:dyDescent="0.15">
      <c r="A11" s="88"/>
      <c r="J11" s="325"/>
      <c r="K11" s="325"/>
      <c r="L11" s="338"/>
      <c r="M11" s="339"/>
      <c r="N11" s="339"/>
      <c r="O11" s="339"/>
      <c r="P11" s="339"/>
      <c r="Q11" s="339"/>
      <c r="R11" s="340"/>
      <c r="Y11" s="15">
        <v>10</v>
      </c>
    </row>
    <row r="12" spans="1:27" ht="18.75" customHeight="1" x14ac:dyDescent="0.15">
      <c r="A12" s="364" t="s">
        <v>125</v>
      </c>
      <c r="B12" s="365"/>
      <c r="C12" s="312" t="s">
        <v>154</v>
      </c>
      <c r="D12" s="313"/>
      <c r="E12" s="358" t="s">
        <v>174</v>
      </c>
      <c r="F12" s="359"/>
      <c r="G12" s="359"/>
      <c r="H12" s="359"/>
      <c r="I12" s="360"/>
      <c r="J12" s="325" t="s">
        <v>131</v>
      </c>
      <c r="K12" s="325"/>
      <c r="L12" s="330">
        <f>SUM(P21:R27)</f>
        <v>0</v>
      </c>
      <c r="M12" s="330"/>
      <c r="N12" s="330"/>
      <c r="O12" s="330"/>
      <c r="P12" s="330"/>
      <c r="Q12" s="330"/>
      <c r="R12" s="330"/>
      <c r="S12" s="80"/>
      <c r="T12" s="80"/>
      <c r="U12" s="80"/>
      <c r="V12" s="80"/>
      <c r="Y12">
        <v>11</v>
      </c>
    </row>
    <row r="13" spans="1:27" ht="18.75" customHeight="1" x14ac:dyDescent="0.15">
      <c r="A13" s="366"/>
      <c r="B13" s="367"/>
      <c r="C13" s="310"/>
      <c r="D13" s="311"/>
      <c r="E13" s="349"/>
      <c r="F13" s="350"/>
      <c r="G13" s="350"/>
      <c r="H13" s="350"/>
      <c r="I13" s="351"/>
      <c r="J13" s="325"/>
      <c r="K13" s="325"/>
      <c r="L13" s="330"/>
      <c r="M13" s="330"/>
      <c r="N13" s="330"/>
      <c r="O13" s="330"/>
      <c r="P13" s="330"/>
      <c r="Q13" s="330"/>
      <c r="R13" s="330"/>
      <c r="S13" s="80"/>
      <c r="T13" s="80"/>
      <c r="U13" s="80"/>
      <c r="V13" s="80"/>
      <c r="Y13" s="15">
        <v>12</v>
      </c>
    </row>
    <row r="14" spans="1:27" ht="18.75" customHeight="1" x14ac:dyDescent="0.15">
      <c r="A14" s="366"/>
      <c r="B14" s="367"/>
      <c r="C14" s="294" t="s">
        <v>155</v>
      </c>
      <c r="D14" s="295"/>
      <c r="E14" s="352" t="s">
        <v>174</v>
      </c>
      <c r="F14" s="353"/>
      <c r="G14" s="353"/>
      <c r="H14" s="353"/>
      <c r="I14" s="354"/>
      <c r="J14" s="325"/>
      <c r="K14" s="325"/>
      <c r="L14" s="330"/>
      <c r="M14" s="330"/>
      <c r="N14" s="330"/>
      <c r="O14" s="330"/>
      <c r="P14" s="330"/>
      <c r="Q14" s="330"/>
      <c r="R14" s="330"/>
      <c r="S14" s="80"/>
      <c r="T14" s="80"/>
      <c r="U14" s="80"/>
      <c r="V14" s="80"/>
      <c r="Y14">
        <v>13</v>
      </c>
    </row>
    <row r="15" spans="1:27" ht="18.75" customHeight="1" x14ac:dyDescent="0.15">
      <c r="A15" s="366"/>
      <c r="B15" s="367"/>
      <c r="C15" s="310"/>
      <c r="D15" s="311"/>
      <c r="E15" s="355"/>
      <c r="F15" s="356"/>
      <c r="G15" s="356"/>
      <c r="H15" s="356"/>
      <c r="I15" s="357"/>
      <c r="J15" s="259" t="s">
        <v>133</v>
      </c>
      <c r="K15" s="260"/>
      <c r="L15" s="284" t="s">
        <v>113</v>
      </c>
      <c r="M15" s="284"/>
      <c r="N15" s="331" t="e">
        <f>VLOOKUP(V6,借上宿舎台帳!B6:C25,2,FALSE)</f>
        <v>#N/A</v>
      </c>
      <c r="O15" s="331"/>
      <c r="P15" s="331"/>
      <c r="Q15" s="331"/>
      <c r="R15" s="331"/>
      <c r="S15" s="74"/>
      <c r="T15" s="74"/>
      <c r="U15" s="74"/>
      <c r="V15" s="74"/>
      <c r="Y15" s="15">
        <v>14</v>
      </c>
    </row>
    <row r="16" spans="1:27" ht="18.75" customHeight="1" x14ac:dyDescent="0.15">
      <c r="A16" s="366"/>
      <c r="B16" s="367"/>
      <c r="C16" s="294" t="s">
        <v>156</v>
      </c>
      <c r="D16" s="295"/>
      <c r="E16" s="349" t="s">
        <v>174</v>
      </c>
      <c r="F16" s="350"/>
      <c r="G16" s="350"/>
      <c r="H16" s="350"/>
      <c r="I16" s="351"/>
      <c r="J16" s="261"/>
      <c r="K16" s="262"/>
      <c r="L16" s="284"/>
      <c r="M16" s="284"/>
      <c r="N16" s="331"/>
      <c r="O16" s="331"/>
      <c r="P16" s="331"/>
      <c r="Q16" s="331"/>
      <c r="R16" s="331"/>
      <c r="U16" s="74"/>
      <c r="V16" s="74"/>
      <c r="Y16">
        <v>15</v>
      </c>
    </row>
    <row r="17" spans="1:25" ht="18.75" customHeight="1" x14ac:dyDescent="0.15">
      <c r="A17" s="368"/>
      <c r="B17" s="369"/>
      <c r="C17" s="296"/>
      <c r="D17" s="297"/>
      <c r="E17" s="349"/>
      <c r="F17" s="350"/>
      <c r="G17" s="350"/>
      <c r="H17" s="350"/>
      <c r="I17" s="351"/>
      <c r="J17" s="261"/>
      <c r="K17" s="262"/>
      <c r="L17" s="284"/>
      <c r="M17" s="284"/>
      <c r="N17" s="331"/>
      <c r="O17" s="331"/>
      <c r="P17" s="331"/>
      <c r="Q17" s="331"/>
      <c r="R17" s="331"/>
      <c r="U17" s="74"/>
      <c r="V17" s="74"/>
      <c r="Y17" s="15">
        <v>16</v>
      </c>
    </row>
    <row r="18" spans="1:25" ht="18.75" customHeight="1" x14ac:dyDescent="0.15">
      <c r="A18" s="325" t="s">
        <v>124</v>
      </c>
      <c r="B18" s="325"/>
      <c r="C18" s="298">
        <f>SUM(G27:I32)</f>
        <v>0</v>
      </c>
      <c r="D18" s="299"/>
      <c r="E18" s="299"/>
      <c r="F18" s="299"/>
      <c r="G18" s="299"/>
      <c r="H18" s="299"/>
      <c r="I18" s="300"/>
      <c r="J18" s="261"/>
      <c r="K18" s="262"/>
      <c r="L18" s="283" t="s">
        <v>0</v>
      </c>
      <c r="M18" s="284"/>
      <c r="N18" s="285">
        <f>V6</f>
        <v>0</v>
      </c>
      <c r="O18" s="286"/>
      <c r="P18" s="286"/>
      <c r="Q18" s="286"/>
      <c r="R18" s="287"/>
      <c r="Y18">
        <v>17</v>
      </c>
    </row>
    <row r="19" spans="1:25" ht="18.75" customHeight="1" x14ac:dyDescent="0.15">
      <c r="A19" s="325"/>
      <c r="B19" s="325"/>
      <c r="C19" s="361"/>
      <c r="D19" s="362"/>
      <c r="E19" s="362"/>
      <c r="F19" s="362"/>
      <c r="G19" s="362"/>
      <c r="H19" s="362"/>
      <c r="I19" s="363"/>
      <c r="J19" s="261"/>
      <c r="K19" s="262"/>
      <c r="L19" s="283"/>
      <c r="M19" s="284"/>
      <c r="N19" s="288"/>
      <c r="O19" s="289"/>
      <c r="P19" s="289"/>
      <c r="Q19" s="289"/>
      <c r="R19" s="290"/>
      <c r="Y19" s="15">
        <v>18</v>
      </c>
    </row>
    <row r="20" spans="1:25" ht="18.75" customHeight="1" x14ac:dyDescent="0.15">
      <c r="A20" s="325"/>
      <c r="B20" s="325"/>
      <c r="C20" s="307"/>
      <c r="D20" s="308"/>
      <c r="E20" s="308"/>
      <c r="F20" s="308"/>
      <c r="G20" s="308"/>
      <c r="H20" s="308"/>
      <c r="I20" s="309"/>
      <c r="J20" s="261"/>
      <c r="K20" s="262"/>
      <c r="L20" s="283"/>
      <c r="M20" s="284"/>
      <c r="N20" s="291"/>
      <c r="O20" s="292"/>
      <c r="P20" s="292"/>
      <c r="Q20" s="292"/>
      <c r="R20" s="293"/>
      <c r="Y20">
        <v>19</v>
      </c>
    </row>
    <row r="21" spans="1:25" ht="18.75" customHeight="1" x14ac:dyDescent="0.15">
      <c r="A21" s="259" t="s">
        <v>123</v>
      </c>
      <c r="B21" s="260"/>
      <c r="C21" s="265" t="s">
        <v>113</v>
      </c>
      <c r="D21" s="266"/>
      <c r="E21" s="285" t="e">
        <f>VLOOKUP(V6,借上宿舎台帳!B6:C25,2,FALSE)</f>
        <v>#N/A</v>
      </c>
      <c r="F21" s="286"/>
      <c r="G21" s="286"/>
      <c r="H21" s="286"/>
      <c r="I21" s="287"/>
      <c r="J21" s="261"/>
      <c r="K21" s="262"/>
      <c r="L21" s="265" t="s">
        <v>135</v>
      </c>
      <c r="M21" s="266"/>
      <c r="N21" s="312" t="s">
        <v>154</v>
      </c>
      <c r="O21" s="313"/>
      <c r="P21" s="298">
        <f>VLOOKUP(V2,'第２号様式（第３四半期）'!$AB$6:$AE$24,2,FALSE)</f>
        <v>0</v>
      </c>
      <c r="Q21" s="299"/>
      <c r="R21" s="300"/>
      <c r="Y21" s="15">
        <v>20</v>
      </c>
    </row>
    <row r="22" spans="1:25" ht="18.75" customHeight="1" x14ac:dyDescent="0.15">
      <c r="A22" s="261"/>
      <c r="B22" s="262"/>
      <c r="C22" s="267"/>
      <c r="D22" s="268"/>
      <c r="E22" s="288"/>
      <c r="F22" s="289"/>
      <c r="G22" s="289"/>
      <c r="H22" s="289"/>
      <c r="I22" s="290"/>
      <c r="J22" s="261"/>
      <c r="K22" s="262"/>
      <c r="L22" s="267"/>
      <c r="M22" s="268"/>
      <c r="N22" s="310"/>
      <c r="O22" s="311"/>
      <c r="P22" s="301"/>
      <c r="Q22" s="302"/>
      <c r="R22" s="303"/>
    </row>
    <row r="23" spans="1:25" ht="18.75" customHeight="1" x14ac:dyDescent="0.15">
      <c r="A23" s="261"/>
      <c r="B23" s="262"/>
      <c r="C23" s="269"/>
      <c r="D23" s="270"/>
      <c r="E23" s="291"/>
      <c r="F23" s="292"/>
      <c r="G23" s="292"/>
      <c r="H23" s="292"/>
      <c r="I23" s="293"/>
      <c r="J23" s="261"/>
      <c r="K23" s="262"/>
      <c r="L23" s="267"/>
      <c r="M23" s="268"/>
      <c r="N23" s="294" t="s">
        <v>155</v>
      </c>
      <c r="O23" s="295"/>
      <c r="P23" s="304">
        <f>VLOOKUP(V2,'第２号様式（第３四半期）'!$AB$6:$AE$24,3,FALSE)</f>
        <v>0</v>
      </c>
      <c r="Q23" s="305"/>
      <c r="R23" s="306"/>
    </row>
    <row r="24" spans="1:25" ht="18.75" customHeight="1" x14ac:dyDescent="0.15">
      <c r="A24" s="261"/>
      <c r="B24" s="262"/>
      <c r="C24" s="265" t="s">
        <v>0</v>
      </c>
      <c r="D24" s="266"/>
      <c r="E24" s="285">
        <f>V6</f>
        <v>0</v>
      </c>
      <c r="F24" s="286"/>
      <c r="G24" s="286"/>
      <c r="H24" s="286"/>
      <c r="I24" s="287"/>
      <c r="J24" s="261"/>
      <c r="K24" s="262"/>
      <c r="L24" s="267"/>
      <c r="M24" s="268"/>
      <c r="N24" s="310"/>
      <c r="O24" s="311"/>
      <c r="P24" s="301"/>
      <c r="Q24" s="302"/>
      <c r="R24" s="303"/>
    </row>
    <row r="25" spans="1:25" ht="18.75" customHeight="1" x14ac:dyDescent="0.15">
      <c r="A25" s="261"/>
      <c r="B25" s="262"/>
      <c r="C25" s="267"/>
      <c r="D25" s="268"/>
      <c r="E25" s="288"/>
      <c r="F25" s="289"/>
      <c r="G25" s="289"/>
      <c r="H25" s="289"/>
      <c r="I25" s="290"/>
      <c r="J25" s="261"/>
      <c r="K25" s="262"/>
      <c r="L25" s="267"/>
      <c r="M25" s="268"/>
      <c r="N25" s="294" t="s">
        <v>156</v>
      </c>
      <c r="O25" s="295"/>
      <c r="P25" s="304">
        <f>VLOOKUP(V2,'第２号様式（第３四半期）'!$AB$6:$AE$24,4,FALSE)</f>
        <v>0</v>
      </c>
      <c r="Q25" s="305"/>
      <c r="R25" s="306"/>
      <c r="S25" s="75"/>
      <c r="T25" s="75"/>
      <c r="U25" s="75"/>
      <c r="V25" s="75"/>
    </row>
    <row r="26" spans="1:25" ht="18.75" customHeight="1" x14ac:dyDescent="0.15">
      <c r="A26" s="261"/>
      <c r="B26" s="262"/>
      <c r="C26" s="269"/>
      <c r="D26" s="270"/>
      <c r="E26" s="291"/>
      <c r="F26" s="292"/>
      <c r="G26" s="292"/>
      <c r="H26" s="292"/>
      <c r="I26" s="293"/>
      <c r="J26" s="263"/>
      <c r="K26" s="264"/>
      <c r="L26" s="269"/>
      <c r="M26" s="270"/>
      <c r="N26" s="296"/>
      <c r="O26" s="297"/>
      <c r="P26" s="307"/>
      <c r="Q26" s="308"/>
      <c r="R26" s="309"/>
      <c r="S26" s="76"/>
      <c r="T26" s="76"/>
      <c r="U26" s="76"/>
      <c r="V26" s="76"/>
    </row>
    <row r="27" spans="1:25" ht="18.75" customHeight="1" x14ac:dyDescent="0.15">
      <c r="A27" s="261"/>
      <c r="B27" s="262"/>
      <c r="C27" s="265" t="s">
        <v>122</v>
      </c>
      <c r="D27" s="266"/>
      <c r="E27" s="312" t="s">
        <v>154</v>
      </c>
      <c r="F27" s="313"/>
      <c r="G27" s="298">
        <f>VLOOKUP(V2,'第２号様式（第３四半期）'!$A$9:$P$68,14,FALSE)</f>
        <v>0</v>
      </c>
      <c r="H27" s="299"/>
      <c r="I27" s="300"/>
      <c r="J27" s="277" t="s">
        <v>198</v>
      </c>
      <c r="K27" s="278"/>
      <c r="L27" s="271" t="s">
        <v>197</v>
      </c>
      <c r="M27" s="271"/>
      <c r="N27" s="271"/>
      <c r="O27" s="271"/>
      <c r="P27" s="271"/>
      <c r="Q27" s="271"/>
      <c r="R27" s="272"/>
    </row>
    <row r="28" spans="1:25" ht="18.75" customHeight="1" x14ac:dyDescent="0.15">
      <c r="A28" s="261"/>
      <c r="B28" s="262"/>
      <c r="C28" s="267"/>
      <c r="D28" s="268"/>
      <c r="E28" s="310"/>
      <c r="F28" s="311"/>
      <c r="G28" s="301"/>
      <c r="H28" s="302"/>
      <c r="I28" s="303"/>
      <c r="J28" s="279"/>
      <c r="K28" s="280"/>
      <c r="L28" s="273"/>
      <c r="M28" s="273"/>
      <c r="N28" s="273"/>
      <c r="O28" s="273"/>
      <c r="P28" s="273"/>
      <c r="Q28" s="273"/>
      <c r="R28" s="274"/>
    </row>
    <row r="29" spans="1:25" ht="18.75" customHeight="1" x14ac:dyDescent="0.15">
      <c r="A29" s="261"/>
      <c r="B29" s="262"/>
      <c r="C29" s="267"/>
      <c r="D29" s="268"/>
      <c r="E29" s="294" t="s">
        <v>155</v>
      </c>
      <c r="F29" s="295"/>
      <c r="G29" s="304">
        <f>VLOOKUP(V2,'第２号様式（第３四半期）'!$A$9:$P$68,15,FALSE)</f>
        <v>0</v>
      </c>
      <c r="H29" s="305"/>
      <c r="I29" s="306"/>
      <c r="J29" s="281"/>
      <c r="K29" s="282"/>
      <c r="L29" s="275"/>
      <c r="M29" s="275"/>
      <c r="N29" s="275"/>
      <c r="O29" s="275"/>
      <c r="P29" s="275"/>
      <c r="Q29" s="275"/>
      <c r="R29" s="276"/>
    </row>
    <row r="30" spans="1:25" ht="18.75" customHeight="1" x14ac:dyDescent="0.15">
      <c r="A30" s="261"/>
      <c r="B30" s="262"/>
      <c r="C30" s="267"/>
      <c r="D30" s="268"/>
      <c r="E30" s="310"/>
      <c r="F30" s="311"/>
      <c r="G30" s="301"/>
      <c r="H30" s="302"/>
      <c r="I30" s="303"/>
      <c r="J30" s="279" t="s">
        <v>210</v>
      </c>
      <c r="K30" s="280"/>
      <c r="L30" s="314"/>
      <c r="M30" s="315"/>
      <c r="N30" s="315"/>
      <c r="O30" s="315"/>
      <c r="P30" s="315"/>
      <c r="Q30" s="315"/>
      <c r="R30" s="316"/>
    </row>
    <row r="31" spans="1:25" ht="18.75" customHeight="1" x14ac:dyDescent="0.15">
      <c r="A31" s="261"/>
      <c r="B31" s="262"/>
      <c r="C31" s="267"/>
      <c r="D31" s="268"/>
      <c r="E31" s="294" t="s">
        <v>156</v>
      </c>
      <c r="F31" s="295"/>
      <c r="G31" s="304">
        <f>VLOOKUP(V2,'第２号様式（第３四半期）'!$A$9:$P$68,16,FALSE)</f>
        <v>0</v>
      </c>
      <c r="H31" s="305"/>
      <c r="I31" s="306"/>
      <c r="J31" s="279"/>
      <c r="K31" s="280"/>
      <c r="L31" s="317"/>
      <c r="M31" s="318"/>
      <c r="N31" s="318"/>
      <c r="O31" s="318"/>
      <c r="P31" s="318"/>
      <c r="Q31" s="318"/>
      <c r="R31" s="319"/>
    </row>
    <row r="32" spans="1:25" ht="18.75" customHeight="1" x14ac:dyDescent="0.15">
      <c r="A32" s="261"/>
      <c r="B32" s="262"/>
      <c r="C32" s="269"/>
      <c r="D32" s="270"/>
      <c r="E32" s="296"/>
      <c r="F32" s="297"/>
      <c r="G32" s="307"/>
      <c r="H32" s="308"/>
      <c r="I32" s="309"/>
      <c r="J32" s="281"/>
      <c r="K32" s="282"/>
      <c r="L32" s="320"/>
      <c r="M32" s="321"/>
      <c r="N32" s="321"/>
      <c r="O32" s="321"/>
      <c r="P32" s="321"/>
      <c r="Q32" s="321"/>
      <c r="R32" s="322"/>
      <c r="S32" s="76"/>
      <c r="T32" s="76"/>
      <c r="U32" s="76"/>
      <c r="V32" s="76"/>
    </row>
    <row r="33" spans="1:22" ht="18.75" customHeight="1" x14ac:dyDescent="0.15">
      <c r="A33" s="261"/>
      <c r="B33" s="262"/>
      <c r="C33" s="265" t="s">
        <v>118</v>
      </c>
      <c r="D33" s="266"/>
      <c r="E33" s="370" t="s">
        <v>127</v>
      </c>
      <c r="F33" s="371"/>
      <c r="G33" s="371"/>
      <c r="H33" s="371"/>
      <c r="I33" s="372"/>
      <c r="S33" s="76"/>
      <c r="T33" s="76"/>
      <c r="U33" s="76"/>
      <c r="V33" s="76"/>
    </row>
    <row r="34" spans="1:22" ht="18.75" customHeight="1" x14ac:dyDescent="0.15">
      <c r="A34" s="261"/>
      <c r="B34" s="262"/>
      <c r="C34" s="267"/>
      <c r="D34" s="268"/>
      <c r="E34" s="373"/>
      <c r="F34" s="374"/>
      <c r="G34" s="374"/>
      <c r="H34" s="374"/>
      <c r="I34" s="375"/>
      <c r="J34" s="258" t="s">
        <v>139</v>
      </c>
      <c r="K34" s="258"/>
      <c r="L34" s="258"/>
      <c r="M34" s="258"/>
      <c r="N34" s="258"/>
      <c r="O34" s="258"/>
      <c r="P34" s="258"/>
      <c r="Q34" s="258"/>
      <c r="R34" s="258"/>
      <c r="S34" s="76"/>
      <c r="T34" s="76"/>
      <c r="U34" s="76"/>
      <c r="V34" s="76"/>
    </row>
    <row r="35" spans="1:22" ht="18.75" customHeight="1" x14ac:dyDescent="0.15">
      <c r="A35" s="263"/>
      <c r="B35" s="264"/>
      <c r="C35" s="269"/>
      <c r="D35" s="270"/>
      <c r="E35" s="376"/>
      <c r="F35" s="377"/>
      <c r="G35" s="377"/>
      <c r="H35" s="377"/>
      <c r="I35" s="378"/>
      <c r="J35" s="258" t="s">
        <v>138</v>
      </c>
      <c r="K35" s="258"/>
      <c r="L35" s="258"/>
      <c r="M35" s="258"/>
      <c r="N35" s="258"/>
      <c r="O35" s="258"/>
      <c r="P35" s="258"/>
      <c r="Q35" s="258"/>
      <c r="R35" s="258"/>
      <c r="S35" s="76"/>
      <c r="T35" s="76"/>
      <c r="U35" s="76"/>
      <c r="V35" s="76"/>
    </row>
    <row r="36" spans="1:22" ht="18.75" customHeight="1" x14ac:dyDescent="0.15">
      <c r="J36" s="258" t="s">
        <v>140</v>
      </c>
      <c r="K36" s="258"/>
      <c r="L36" s="258"/>
      <c r="M36" s="258"/>
      <c r="N36" s="258"/>
      <c r="O36" s="258"/>
      <c r="P36" s="258"/>
      <c r="Q36" s="258"/>
      <c r="R36" s="258"/>
      <c r="S36" s="76"/>
      <c r="T36" s="76"/>
      <c r="U36" s="76"/>
      <c r="V36" s="76"/>
    </row>
    <row r="37" spans="1:22" ht="18.75" customHeight="1" x14ac:dyDescent="0.15">
      <c r="A37" s="348" t="s">
        <v>117</v>
      </c>
      <c r="B37" s="348"/>
      <c r="C37" s="348"/>
      <c r="D37" s="348"/>
      <c r="E37" s="348"/>
      <c r="J37" s="257" t="s">
        <v>141</v>
      </c>
      <c r="K37" s="257"/>
      <c r="L37" s="257"/>
      <c r="M37" s="257"/>
      <c r="N37" s="257"/>
      <c r="O37" s="257"/>
      <c r="P37" s="257"/>
      <c r="Q37" s="257"/>
      <c r="R37" s="257"/>
      <c r="S37" s="76"/>
      <c r="T37" s="76"/>
      <c r="U37" s="76"/>
      <c r="V37" s="76"/>
    </row>
    <row r="38" spans="1:22" ht="18.75" customHeight="1" x14ac:dyDescent="0.15">
      <c r="A38" s="89"/>
      <c r="B38" s="89"/>
      <c r="C38" s="89"/>
      <c r="D38" s="89"/>
      <c r="E38" s="89"/>
      <c r="F38" s="89"/>
      <c r="G38" s="89"/>
      <c r="H38" s="89"/>
      <c r="I38" s="89"/>
      <c r="J38" s="257" t="s">
        <v>176</v>
      </c>
      <c r="K38" s="257"/>
      <c r="L38" s="257"/>
      <c r="M38" s="257"/>
      <c r="N38" s="257"/>
      <c r="O38" s="257"/>
      <c r="P38" s="257"/>
      <c r="Q38" s="257"/>
      <c r="R38" s="257"/>
      <c r="S38" s="76"/>
      <c r="T38" s="76"/>
      <c r="U38" s="76"/>
      <c r="V38" s="76"/>
    </row>
    <row r="39" spans="1:22" ht="18.75" customHeight="1" x14ac:dyDescent="0.15">
      <c r="A39" s="89"/>
      <c r="B39" s="89"/>
      <c r="C39" s="89"/>
      <c r="D39" s="89"/>
      <c r="E39" s="89"/>
      <c r="F39" s="89"/>
      <c r="G39" s="89"/>
      <c r="H39" s="89"/>
      <c r="I39" s="89"/>
      <c r="K39" s="91"/>
      <c r="L39" s="91"/>
      <c r="M39" s="91"/>
      <c r="N39" s="91"/>
      <c r="O39" s="91"/>
      <c r="P39" s="91"/>
      <c r="Q39" s="91"/>
      <c r="R39" s="91"/>
      <c r="S39" s="76"/>
      <c r="T39" s="76"/>
      <c r="U39" s="76"/>
      <c r="V39" s="76"/>
    </row>
    <row r="40" spans="1:22" ht="18.75" customHeight="1" x14ac:dyDescent="0.15">
      <c r="A40" s="89"/>
    </row>
    <row r="41" spans="1:22" ht="18.75" customHeight="1" x14ac:dyDescent="0.15">
      <c r="A41" s="89"/>
      <c r="J41" s="92"/>
      <c r="K41" s="90" t="s">
        <v>143</v>
      </c>
      <c r="L41" s="90"/>
      <c r="M41" s="90"/>
      <c r="N41" s="90"/>
      <c r="O41" s="90"/>
      <c r="P41" s="115"/>
      <c r="Q41" s="115"/>
      <c r="R41" s="115"/>
    </row>
    <row r="42" spans="1:22" ht="18.75" customHeight="1" x14ac:dyDescent="0.15">
      <c r="A42" s="89"/>
      <c r="B42" s="89"/>
      <c r="C42" s="89"/>
      <c r="D42" s="89"/>
      <c r="E42" s="89"/>
      <c r="F42" s="89"/>
      <c r="G42" s="89"/>
      <c r="H42" s="89"/>
      <c r="I42" s="89"/>
      <c r="J42" s="89"/>
      <c r="K42" s="89"/>
      <c r="L42" s="89"/>
      <c r="M42" s="89"/>
      <c r="N42" s="89"/>
      <c r="O42" s="89"/>
      <c r="P42" s="89"/>
      <c r="Q42" s="89"/>
      <c r="R42" s="89"/>
    </row>
    <row r="43" spans="1:22" ht="18.75" x14ac:dyDescent="0.15">
      <c r="A43" s="89"/>
      <c r="J43" s="89"/>
      <c r="K43" s="89"/>
      <c r="L43" s="89"/>
      <c r="M43" s="89"/>
      <c r="N43" s="89"/>
      <c r="O43" s="89"/>
      <c r="P43" s="89"/>
      <c r="Q43" s="89"/>
      <c r="R43" s="89"/>
    </row>
    <row r="44" spans="1:22" ht="18.75" x14ac:dyDescent="0.15">
      <c r="A44" s="89"/>
      <c r="B44" s="93" t="s">
        <v>116</v>
      </c>
      <c r="C44" s="93"/>
      <c r="D44" s="93"/>
      <c r="E44" s="93"/>
      <c r="F44" s="93"/>
      <c r="G44" s="93"/>
      <c r="H44" s="93"/>
      <c r="I44" s="94"/>
      <c r="J44" s="89"/>
      <c r="K44" s="90" t="s">
        <v>136</v>
      </c>
      <c r="L44" s="90"/>
      <c r="M44" s="90"/>
      <c r="N44" s="90"/>
      <c r="O44" s="90"/>
      <c r="P44" s="90"/>
      <c r="Q44" s="90"/>
      <c r="R44" s="94" t="s">
        <v>115</v>
      </c>
    </row>
    <row r="45" spans="1:22" ht="18.75" x14ac:dyDescent="0.15">
      <c r="A45" s="76"/>
      <c r="B45" s="76"/>
      <c r="C45" s="76"/>
      <c r="D45" s="76"/>
      <c r="E45" s="76"/>
      <c r="F45" s="76"/>
      <c r="G45" s="76"/>
      <c r="H45" s="76"/>
      <c r="I45" s="76"/>
      <c r="J45" s="76"/>
      <c r="K45" s="76"/>
      <c r="L45" s="76"/>
      <c r="M45" s="76"/>
      <c r="N45" s="76"/>
      <c r="O45" s="76"/>
      <c r="P45" s="76"/>
      <c r="Q45" s="76"/>
      <c r="R45" s="76"/>
    </row>
  </sheetData>
  <sheetProtection password="CAAA" sheet="1" objects="1" scenarios="1"/>
  <mergeCells count="63">
    <mergeCell ref="C21:D23"/>
    <mergeCell ref="E21:I23"/>
    <mergeCell ref="A37:E37"/>
    <mergeCell ref="J38:R38"/>
    <mergeCell ref="J37:R37"/>
    <mergeCell ref="A21:B35"/>
    <mergeCell ref="C24:D26"/>
    <mergeCell ref="C27:D32"/>
    <mergeCell ref="C33:D35"/>
    <mergeCell ref="E33:I35"/>
    <mergeCell ref="E24:I26"/>
    <mergeCell ref="E27:F28"/>
    <mergeCell ref="E29:F30"/>
    <mergeCell ref="E31:F32"/>
    <mergeCell ref="G27:I28"/>
    <mergeCell ref="J27:K29"/>
    <mergeCell ref="J35:R35"/>
    <mergeCell ref="J36:R36"/>
    <mergeCell ref="J12:K14"/>
    <mergeCell ref="L12:R14"/>
    <mergeCell ref="L15:M17"/>
    <mergeCell ref="N15:R17"/>
    <mergeCell ref="J34:R34"/>
    <mergeCell ref="L18:M20"/>
    <mergeCell ref="N18:R20"/>
    <mergeCell ref="P25:R26"/>
    <mergeCell ref="J15:K26"/>
    <mergeCell ref="L21:M26"/>
    <mergeCell ref="N21:O22"/>
    <mergeCell ref="N23:O24"/>
    <mergeCell ref="N25:O26"/>
    <mergeCell ref="P21:R22"/>
    <mergeCell ref="A12:B17"/>
    <mergeCell ref="A18:B20"/>
    <mergeCell ref="A9:D9"/>
    <mergeCell ref="J6:K6"/>
    <mergeCell ref="L6:O6"/>
    <mergeCell ref="B10:D10"/>
    <mergeCell ref="K7:N7"/>
    <mergeCell ref="J9:K11"/>
    <mergeCell ref="L9:R11"/>
    <mergeCell ref="A5:I6"/>
    <mergeCell ref="C18:I20"/>
    <mergeCell ref="C12:D13"/>
    <mergeCell ref="E12:I13"/>
    <mergeCell ref="C14:D15"/>
    <mergeCell ref="E14:I15"/>
    <mergeCell ref="C16:D17"/>
    <mergeCell ref="F2:I2"/>
    <mergeCell ref="L30:R32"/>
    <mergeCell ref="P23:R24"/>
    <mergeCell ref="T2:U3"/>
    <mergeCell ref="V2:W3"/>
    <mergeCell ref="T4:U5"/>
    <mergeCell ref="V4:W5"/>
    <mergeCell ref="J2:R3"/>
    <mergeCell ref="T6:U7"/>
    <mergeCell ref="V6:W7"/>
    <mergeCell ref="E16:I17"/>
    <mergeCell ref="L27:R29"/>
    <mergeCell ref="J30:K32"/>
    <mergeCell ref="G31:I32"/>
    <mergeCell ref="G29:I30"/>
  </mergeCells>
  <phoneticPr fontId="2"/>
  <dataValidations count="2">
    <dataValidation type="list" allowBlank="1" showInputMessage="1" showErrorMessage="1" sqref="V2:W3" xr:uid="{00000000-0002-0000-1000-000000000000}">
      <formula1>$Y$2:$Y$21</formula1>
    </dataValidation>
    <dataValidation type="list" allowBlank="1" showInputMessage="1" showErrorMessage="1" sqref="E9" xr:uid="{00000000-0002-0000-1000-000001000000}">
      <formula1>$AA$2:$AA$3</formula1>
    </dataValidation>
  </dataValidations>
  <pageMargins left="0.7" right="0.7" top="0.75" bottom="0.75" header="0.3" footer="0.3"/>
  <pageSetup paperSize="9"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C000"/>
  </sheetPr>
  <dimension ref="A1:Q32"/>
  <sheetViews>
    <sheetView view="pageBreakPreview" zoomScale="90" zoomScaleNormal="100" zoomScaleSheetLayoutView="90" workbookViewId="0">
      <selection activeCell="O5" sqref="O5"/>
    </sheetView>
  </sheetViews>
  <sheetFormatPr defaultRowHeight="13.5" x14ac:dyDescent="0.15"/>
  <cols>
    <col min="1" max="1" width="4.625" customWidth="1"/>
    <col min="2" max="8" width="9.875" customWidth="1"/>
    <col min="9" max="9" width="10.25" customWidth="1"/>
    <col min="10" max="11" width="11.875" customWidth="1"/>
    <col min="12" max="14" width="9.875" customWidth="1"/>
  </cols>
  <sheetData>
    <row r="1" spans="1:17" ht="18.75" customHeight="1" x14ac:dyDescent="0.15">
      <c r="K1" s="85" t="s">
        <v>134</v>
      </c>
      <c r="L1" s="344" t="s">
        <v>200</v>
      </c>
      <c r="M1" s="345"/>
      <c r="N1" s="345"/>
      <c r="O1" s="345"/>
    </row>
    <row r="2" spans="1:17" ht="18.75" customHeight="1" x14ac:dyDescent="0.15"/>
    <row r="3" spans="1:17" ht="18.75" customHeight="1" x14ac:dyDescent="0.15">
      <c r="A3" s="382" t="s">
        <v>188</v>
      </c>
      <c r="B3" s="382"/>
      <c r="C3" s="382"/>
      <c r="D3" s="382"/>
      <c r="E3" s="382"/>
      <c r="F3" s="382"/>
      <c r="G3" s="382"/>
      <c r="H3" s="382"/>
      <c r="I3" s="382"/>
      <c r="J3" s="382"/>
      <c r="K3" s="346">
        <f>作成フォーム!O4</f>
        <v>0</v>
      </c>
      <c r="L3" s="346"/>
      <c r="M3" s="346"/>
      <c r="N3" s="346"/>
      <c r="O3" s="116" t="s">
        <v>215</v>
      </c>
    </row>
    <row r="4" spans="1:17" ht="18.75" customHeight="1" x14ac:dyDescent="0.15">
      <c r="A4" s="382"/>
      <c r="B4" s="382"/>
      <c r="C4" s="382"/>
      <c r="D4" s="382"/>
      <c r="E4" s="382"/>
      <c r="F4" s="382"/>
      <c r="G4" s="382"/>
      <c r="H4" s="382"/>
      <c r="I4" s="382"/>
      <c r="J4" s="382"/>
      <c r="K4" s="51" t="s">
        <v>165</v>
      </c>
      <c r="L4" s="347">
        <f>作成フォーム!O6</f>
        <v>0</v>
      </c>
      <c r="M4" s="347"/>
      <c r="N4" s="347"/>
      <c r="O4" s="86" t="s">
        <v>24</v>
      </c>
    </row>
    <row r="5" spans="1:17" ht="18.75" customHeight="1" x14ac:dyDescent="0.15"/>
    <row r="6" spans="1:17" ht="18.75" customHeight="1" x14ac:dyDescent="0.15">
      <c r="A6" s="384" t="s">
        <v>182</v>
      </c>
      <c r="B6" s="384" t="s">
        <v>177</v>
      </c>
      <c r="C6" s="384"/>
      <c r="D6" s="384"/>
      <c r="E6" s="384"/>
      <c r="F6" s="384"/>
      <c r="G6" s="384"/>
      <c r="H6" s="384" t="s">
        <v>178</v>
      </c>
      <c r="I6" s="384" t="s">
        <v>179</v>
      </c>
      <c r="J6" s="384"/>
      <c r="K6" s="384"/>
      <c r="L6" s="384"/>
      <c r="M6" s="384"/>
      <c r="N6" s="384"/>
      <c r="O6" s="384"/>
    </row>
    <row r="7" spans="1:17" ht="18.75" customHeight="1" x14ac:dyDescent="0.15">
      <c r="A7" s="384"/>
      <c r="B7" s="384"/>
      <c r="C7" s="384"/>
      <c r="D7" s="384"/>
      <c r="E7" s="384"/>
      <c r="F7" s="384"/>
      <c r="G7" s="384"/>
      <c r="H7" s="384"/>
      <c r="I7" s="383" t="s">
        <v>113</v>
      </c>
      <c r="J7" s="383" t="s">
        <v>0</v>
      </c>
      <c r="K7" s="383"/>
      <c r="L7" s="383" t="s">
        <v>180</v>
      </c>
      <c r="M7" s="383"/>
      <c r="N7" s="383"/>
      <c r="O7" s="385" t="s">
        <v>181</v>
      </c>
    </row>
    <row r="8" spans="1:17" ht="18.75" customHeight="1" x14ac:dyDescent="0.15">
      <c r="A8" s="384"/>
      <c r="B8" s="383" t="s">
        <v>154</v>
      </c>
      <c r="C8" s="383"/>
      <c r="D8" s="383" t="s">
        <v>184</v>
      </c>
      <c r="E8" s="383"/>
      <c r="F8" s="383" t="s">
        <v>185</v>
      </c>
      <c r="G8" s="383"/>
      <c r="H8" s="384"/>
      <c r="I8" s="383"/>
      <c r="J8" s="383"/>
      <c r="K8" s="383"/>
      <c r="L8" s="110" t="s">
        <v>154</v>
      </c>
      <c r="M8" s="110" t="s">
        <v>184</v>
      </c>
      <c r="N8" s="110" t="s">
        <v>185</v>
      </c>
      <c r="O8" s="385"/>
    </row>
    <row r="9" spans="1:17" ht="18.75" customHeight="1" x14ac:dyDescent="0.15">
      <c r="A9" s="111">
        <v>1</v>
      </c>
      <c r="B9" s="380" t="s">
        <v>199</v>
      </c>
      <c r="C9" s="380"/>
      <c r="D9" s="380" t="s">
        <v>199</v>
      </c>
      <c r="E9" s="380"/>
      <c r="F9" s="380" t="s">
        <v>199</v>
      </c>
      <c r="G9" s="380"/>
      <c r="H9" s="112">
        <f t="shared" ref="H9:H28" si="0">SUM(L9:N9)</f>
        <v>0</v>
      </c>
      <c r="I9" s="113" t="e">
        <f>VLOOKUP(J9,借上宿舎台帳!$B$6:$C$25,2,FALSE)</f>
        <v>#N/A</v>
      </c>
      <c r="J9" s="379">
        <f>'第２号様式（第３四半期）'!F9</f>
        <v>0</v>
      </c>
      <c r="K9" s="379"/>
      <c r="L9" s="112">
        <f>VLOOKUP(A9,'第２号様式（第３四半期）'!$A$9:$P$68,14,FALSE)</f>
        <v>0</v>
      </c>
      <c r="M9" s="112">
        <f>VLOOKUP(A9,'第２号様式（第３四半期）'!$A$9:$P$68,15,FALSE)</f>
        <v>0</v>
      </c>
      <c r="N9" s="112">
        <f>VLOOKUP(A9,'第２号様式（第３四半期）'!$A$9:$P$68,16,FALSE)</f>
        <v>0</v>
      </c>
      <c r="O9" s="381" t="s">
        <v>183</v>
      </c>
    </row>
    <row r="10" spans="1:17" ht="18.75" customHeight="1" x14ac:dyDescent="0.15">
      <c r="A10" s="111">
        <v>2</v>
      </c>
      <c r="B10" s="380" t="s">
        <v>199</v>
      </c>
      <c r="C10" s="380"/>
      <c r="D10" s="380" t="s">
        <v>199</v>
      </c>
      <c r="E10" s="380"/>
      <c r="F10" s="380" t="s">
        <v>199</v>
      </c>
      <c r="G10" s="380"/>
      <c r="H10" s="112">
        <f t="shared" si="0"/>
        <v>0</v>
      </c>
      <c r="I10" s="113" t="e">
        <f>VLOOKUP(J10,借上宿舎台帳!$B$6:$C$25,2,FALSE)</f>
        <v>#N/A</v>
      </c>
      <c r="J10" s="387">
        <f>'第２号様式（第３四半期）'!F12</f>
        <v>0</v>
      </c>
      <c r="K10" s="388"/>
      <c r="L10" s="112">
        <f>VLOOKUP(A10,'第２号様式（第３四半期）'!$A$9:$P$68,14,FALSE)</f>
        <v>0</v>
      </c>
      <c r="M10" s="112">
        <f>VLOOKUP(A10,'第２号様式（第３四半期）'!$A$9:$P$68,15,FALSE)</f>
        <v>0</v>
      </c>
      <c r="N10" s="112">
        <f>VLOOKUP(A10,'第２号様式（第３四半期）'!$A$9:$P$68,16,FALSE)</f>
        <v>0</v>
      </c>
      <c r="O10" s="381"/>
    </row>
    <row r="11" spans="1:17" ht="18.75" customHeight="1" x14ac:dyDescent="0.15">
      <c r="A11" s="111">
        <v>3</v>
      </c>
      <c r="B11" s="380" t="s">
        <v>199</v>
      </c>
      <c r="C11" s="380"/>
      <c r="D11" s="380" t="s">
        <v>199</v>
      </c>
      <c r="E11" s="380"/>
      <c r="F11" s="380" t="s">
        <v>199</v>
      </c>
      <c r="G11" s="380"/>
      <c r="H11" s="112">
        <f t="shared" si="0"/>
        <v>0</v>
      </c>
      <c r="I11" s="113" t="e">
        <f>VLOOKUP(J11,借上宿舎台帳!$B$6:$C$25,2,FALSE)</f>
        <v>#N/A</v>
      </c>
      <c r="J11" s="379">
        <f>'第２号様式（第３四半期）'!F15</f>
        <v>0</v>
      </c>
      <c r="K11" s="379"/>
      <c r="L11" s="112">
        <f>VLOOKUP(A11,'第２号様式（第３四半期）'!$A$9:$P$68,14,FALSE)</f>
        <v>0</v>
      </c>
      <c r="M11" s="112">
        <f>VLOOKUP(A11,'第２号様式（第３四半期）'!$A$9:$P$68,15,FALSE)</f>
        <v>0</v>
      </c>
      <c r="N11" s="112">
        <f>VLOOKUP(A11,'第２号様式（第３四半期）'!$A$9:$P$68,16,FALSE)</f>
        <v>0</v>
      </c>
      <c r="O11" s="381"/>
    </row>
    <row r="12" spans="1:17" ht="18.75" customHeight="1" x14ac:dyDescent="0.15">
      <c r="A12" s="111">
        <v>4</v>
      </c>
      <c r="B12" s="380" t="s">
        <v>199</v>
      </c>
      <c r="C12" s="380"/>
      <c r="D12" s="380" t="s">
        <v>199</v>
      </c>
      <c r="E12" s="380"/>
      <c r="F12" s="380" t="s">
        <v>199</v>
      </c>
      <c r="G12" s="380"/>
      <c r="H12" s="112">
        <f t="shared" si="0"/>
        <v>0</v>
      </c>
      <c r="I12" s="113" t="e">
        <f>VLOOKUP(J12,借上宿舎台帳!$B$6:$C$25,2,FALSE)</f>
        <v>#N/A</v>
      </c>
      <c r="J12" s="379">
        <f>'第２号様式（第３四半期）'!F18</f>
        <v>0</v>
      </c>
      <c r="K12" s="379"/>
      <c r="L12" s="112">
        <f>VLOOKUP(A12,'第２号様式（第３四半期）'!$A$9:$P$68,14,FALSE)</f>
        <v>0</v>
      </c>
      <c r="M12" s="112">
        <f>VLOOKUP(A12,'第２号様式（第３四半期）'!$A$9:$P$68,15,FALSE)</f>
        <v>0</v>
      </c>
      <c r="N12" s="112">
        <f>VLOOKUP(A12,'第２号様式（第３四半期）'!$A$9:$P$68,16,FALSE)</f>
        <v>0</v>
      </c>
      <c r="O12" s="381"/>
    </row>
    <row r="13" spans="1:17" ht="18.75" customHeight="1" x14ac:dyDescent="0.15">
      <c r="A13" s="111">
        <v>5</v>
      </c>
      <c r="B13" s="380" t="s">
        <v>199</v>
      </c>
      <c r="C13" s="380"/>
      <c r="D13" s="380" t="s">
        <v>199</v>
      </c>
      <c r="E13" s="380"/>
      <c r="F13" s="380" t="s">
        <v>199</v>
      </c>
      <c r="G13" s="380"/>
      <c r="H13" s="112">
        <f t="shared" si="0"/>
        <v>0</v>
      </c>
      <c r="I13" s="113" t="e">
        <f>VLOOKUP(J13,借上宿舎台帳!$B$6:$C$25,2,FALSE)</f>
        <v>#N/A</v>
      </c>
      <c r="J13" s="379">
        <f>'第２号様式（第３四半期）'!F21</f>
        <v>0</v>
      </c>
      <c r="K13" s="379"/>
      <c r="L13" s="112">
        <f>VLOOKUP(A13,'第２号様式（第３四半期）'!$A$9:$P$68,14,FALSE)</f>
        <v>0</v>
      </c>
      <c r="M13" s="112">
        <f>VLOOKUP(A13,'第２号様式（第３四半期）'!$A$9:$P$68,15,FALSE)</f>
        <v>0</v>
      </c>
      <c r="N13" s="112">
        <f>VLOOKUP(A13,'第２号様式（第３四半期）'!$A$9:$P$68,16,FALSE)</f>
        <v>0</v>
      </c>
      <c r="O13" s="381"/>
      <c r="Q13" t="s">
        <v>215</v>
      </c>
    </row>
    <row r="14" spans="1:17" ht="18.75" customHeight="1" x14ac:dyDescent="0.15">
      <c r="A14" s="111">
        <v>6</v>
      </c>
      <c r="B14" s="380" t="s">
        <v>199</v>
      </c>
      <c r="C14" s="380"/>
      <c r="D14" s="380" t="s">
        <v>199</v>
      </c>
      <c r="E14" s="380"/>
      <c r="F14" s="380" t="s">
        <v>199</v>
      </c>
      <c r="G14" s="380"/>
      <c r="H14" s="112">
        <f t="shared" si="0"/>
        <v>0</v>
      </c>
      <c r="I14" s="113" t="e">
        <f>VLOOKUP(J14,借上宿舎台帳!$B$6:$C$25,2,FALSE)</f>
        <v>#N/A</v>
      </c>
      <c r="J14" s="379">
        <f>'第２号様式（第３四半期）'!F24</f>
        <v>0</v>
      </c>
      <c r="K14" s="379"/>
      <c r="L14" s="112">
        <f>VLOOKUP(A14,'第２号様式（第３四半期）'!$A$9:$P$68,14,FALSE)</f>
        <v>0</v>
      </c>
      <c r="M14" s="112">
        <f>VLOOKUP(A14,'第２号様式（第３四半期）'!$A$9:$P$68,15,FALSE)</f>
        <v>0</v>
      </c>
      <c r="N14" s="112">
        <f>VLOOKUP(A14,'第２号様式（第３四半期）'!$A$9:$P$68,16,FALSE)</f>
        <v>0</v>
      </c>
      <c r="O14" s="381"/>
      <c r="Q14" t="s">
        <v>216</v>
      </c>
    </row>
    <row r="15" spans="1:17" ht="18.75" customHeight="1" x14ac:dyDescent="0.15">
      <c r="A15" s="111">
        <v>7</v>
      </c>
      <c r="B15" s="380" t="s">
        <v>199</v>
      </c>
      <c r="C15" s="380"/>
      <c r="D15" s="380" t="s">
        <v>199</v>
      </c>
      <c r="E15" s="380"/>
      <c r="F15" s="380" t="s">
        <v>199</v>
      </c>
      <c r="G15" s="380"/>
      <c r="H15" s="112">
        <f t="shared" si="0"/>
        <v>0</v>
      </c>
      <c r="I15" s="113" t="e">
        <f>VLOOKUP(J15,借上宿舎台帳!$B$6:$C$25,2,FALSE)</f>
        <v>#N/A</v>
      </c>
      <c r="J15" s="379">
        <f>'第２号様式（第３四半期）'!F27</f>
        <v>0</v>
      </c>
      <c r="K15" s="379"/>
      <c r="L15" s="112">
        <f>VLOOKUP(A15,'第２号様式（第３四半期）'!$A$9:$P$68,14,FALSE)</f>
        <v>0</v>
      </c>
      <c r="M15" s="112">
        <f>VLOOKUP(A15,'第２号様式（第３四半期）'!$A$9:$P$68,15,FALSE)</f>
        <v>0</v>
      </c>
      <c r="N15" s="112">
        <f>VLOOKUP(A15,'第２号様式（第３四半期）'!$A$9:$P$68,16,FALSE)</f>
        <v>0</v>
      </c>
      <c r="O15" s="381"/>
    </row>
    <row r="16" spans="1:17" ht="18.75" customHeight="1" x14ac:dyDescent="0.15">
      <c r="A16" s="111">
        <v>8</v>
      </c>
      <c r="B16" s="380" t="s">
        <v>199</v>
      </c>
      <c r="C16" s="380"/>
      <c r="D16" s="380" t="s">
        <v>199</v>
      </c>
      <c r="E16" s="380"/>
      <c r="F16" s="380" t="s">
        <v>199</v>
      </c>
      <c r="G16" s="380"/>
      <c r="H16" s="112">
        <f t="shared" si="0"/>
        <v>0</v>
      </c>
      <c r="I16" s="113" t="e">
        <f>VLOOKUP(J16,借上宿舎台帳!$B$6:$C$25,2,FALSE)</f>
        <v>#N/A</v>
      </c>
      <c r="J16" s="379">
        <f>'第２号様式（第３四半期）'!F30</f>
        <v>0</v>
      </c>
      <c r="K16" s="379"/>
      <c r="L16" s="112">
        <f>VLOOKUP(A16,'第２号様式（第３四半期）'!$A$9:$P$68,14,FALSE)</f>
        <v>0</v>
      </c>
      <c r="M16" s="112">
        <f>VLOOKUP(A16,'第２号様式（第３四半期）'!$A$9:$P$68,15,FALSE)</f>
        <v>0</v>
      </c>
      <c r="N16" s="112">
        <f>VLOOKUP(A16,'第２号様式（第３四半期）'!$A$9:$P$68,16,FALSE)</f>
        <v>0</v>
      </c>
      <c r="O16" s="381"/>
    </row>
    <row r="17" spans="1:15" ht="18.75" customHeight="1" x14ac:dyDescent="0.15">
      <c r="A17" s="111">
        <v>9</v>
      </c>
      <c r="B17" s="380" t="s">
        <v>199</v>
      </c>
      <c r="C17" s="380"/>
      <c r="D17" s="380" t="s">
        <v>199</v>
      </c>
      <c r="E17" s="380"/>
      <c r="F17" s="380" t="s">
        <v>199</v>
      </c>
      <c r="G17" s="380"/>
      <c r="H17" s="112">
        <f t="shared" si="0"/>
        <v>0</v>
      </c>
      <c r="I17" s="113" t="e">
        <f>VLOOKUP(J17,借上宿舎台帳!$B$6:$C$25,2,FALSE)</f>
        <v>#N/A</v>
      </c>
      <c r="J17" s="379">
        <f>'第２号様式（第３四半期）'!F33</f>
        <v>0</v>
      </c>
      <c r="K17" s="379"/>
      <c r="L17" s="112">
        <f>VLOOKUP(A17,'第２号様式（第３四半期）'!$A$9:$P$68,14,FALSE)</f>
        <v>0</v>
      </c>
      <c r="M17" s="112">
        <f>VLOOKUP(A17,'第２号様式（第３四半期）'!$A$9:$P$68,15,FALSE)</f>
        <v>0</v>
      </c>
      <c r="N17" s="112">
        <f>VLOOKUP(A17,'第２号様式（第３四半期）'!$A$9:$P$68,16,FALSE)</f>
        <v>0</v>
      </c>
      <c r="O17" s="381"/>
    </row>
    <row r="18" spans="1:15" ht="18.75" customHeight="1" x14ac:dyDescent="0.15">
      <c r="A18" s="111">
        <v>10</v>
      </c>
      <c r="B18" s="380" t="s">
        <v>199</v>
      </c>
      <c r="C18" s="380"/>
      <c r="D18" s="380" t="s">
        <v>199</v>
      </c>
      <c r="E18" s="380"/>
      <c r="F18" s="380" t="s">
        <v>199</v>
      </c>
      <c r="G18" s="380"/>
      <c r="H18" s="112">
        <f t="shared" si="0"/>
        <v>0</v>
      </c>
      <c r="I18" s="113" t="e">
        <f>VLOOKUP(J18,借上宿舎台帳!$B$6:$C$25,2,FALSE)</f>
        <v>#N/A</v>
      </c>
      <c r="J18" s="379">
        <f>'第２号様式（第３四半期）'!F36</f>
        <v>0</v>
      </c>
      <c r="K18" s="379"/>
      <c r="L18" s="112">
        <f>VLOOKUP(A18,'第２号様式（第３四半期）'!$A$9:$P$68,14,FALSE)</f>
        <v>0</v>
      </c>
      <c r="M18" s="112">
        <f>VLOOKUP(A18,'第２号様式（第３四半期）'!$A$9:$P$68,15,FALSE)</f>
        <v>0</v>
      </c>
      <c r="N18" s="112">
        <f>VLOOKUP(A18,'第２号様式（第３四半期）'!$A$9:$P$68,16,FALSE)</f>
        <v>0</v>
      </c>
      <c r="O18" s="381"/>
    </row>
    <row r="19" spans="1:15" ht="18.75" customHeight="1" x14ac:dyDescent="0.15">
      <c r="A19" s="111">
        <v>11</v>
      </c>
      <c r="B19" s="380" t="s">
        <v>199</v>
      </c>
      <c r="C19" s="380"/>
      <c r="D19" s="380" t="s">
        <v>199</v>
      </c>
      <c r="E19" s="380"/>
      <c r="F19" s="380" t="s">
        <v>199</v>
      </c>
      <c r="G19" s="380"/>
      <c r="H19" s="112">
        <f t="shared" si="0"/>
        <v>0</v>
      </c>
      <c r="I19" s="113" t="e">
        <f>VLOOKUP(J19,借上宿舎台帳!$B$6:$C$25,2,FALSE)</f>
        <v>#N/A</v>
      </c>
      <c r="J19" s="379">
        <f>'第２号様式（第３四半期）'!F39</f>
        <v>0</v>
      </c>
      <c r="K19" s="379"/>
      <c r="L19" s="112">
        <f>VLOOKUP(A19,'第２号様式（第３四半期）'!$A$9:$P$68,14,FALSE)</f>
        <v>0</v>
      </c>
      <c r="M19" s="112">
        <f>VLOOKUP(A19,'第２号様式（第３四半期）'!$A$9:$P$68,15,FALSE)</f>
        <v>0</v>
      </c>
      <c r="N19" s="112">
        <f>VLOOKUP(A19,'第２号様式（第３四半期）'!$A$9:$P$68,16,FALSE)</f>
        <v>0</v>
      </c>
      <c r="O19" s="381"/>
    </row>
    <row r="20" spans="1:15" ht="18.75" customHeight="1" x14ac:dyDescent="0.15">
      <c r="A20" s="111">
        <v>12</v>
      </c>
      <c r="B20" s="380" t="s">
        <v>199</v>
      </c>
      <c r="C20" s="380"/>
      <c r="D20" s="380" t="s">
        <v>199</v>
      </c>
      <c r="E20" s="380"/>
      <c r="F20" s="380" t="s">
        <v>199</v>
      </c>
      <c r="G20" s="380"/>
      <c r="H20" s="112">
        <f t="shared" si="0"/>
        <v>0</v>
      </c>
      <c r="I20" s="113" t="e">
        <f>VLOOKUP(J20,借上宿舎台帳!$B$6:$C$25,2,FALSE)</f>
        <v>#N/A</v>
      </c>
      <c r="J20" s="379">
        <f>'第２号様式（第３四半期）'!F42</f>
        <v>0</v>
      </c>
      <c r="K20" s="379"/>
      <c r="L20" s="112">
        <f>VLOOKUP(A20,'第２号様式（第３四半期）'!$A$9:$P$68,14,FALSE)</f>
        <v>0</v>
      </c>
      <c r="M20" s="112">
        <f>VLOOKUP(A20,'第２号様式（第３四半期）'!$A$9:$P$68,15,FALSE)</f>
        <v>0</v>
      </c>
      <c r="N20" s="112">
        <f>VLOOKUP(A20,'第２号様式（第３四半期）'!$A$9:$P$68,16,FALSE)</f>
        <v>0</v>
      </c>
      <c r="O20" s="381"/>
    </row>
    <row r="21" spans="1:15" ht="18.75" customHeight="1" x14ac:dyDescent="0.15">
      <c r="A21" s="111">
        <v>13</v>
      </c>
      <c r="B21" s="380" t="s">
        <v>199</v>
      </c>
      <c r="C21" s="380"/>
      <c r="D21" s="380" t="s">
        <v>199</v>
      </c>
      <c r="E21" s="380"/>
      <c r="F21" s="380" t="s">
        <v>199</v>
      </c>
      <c r="G21" s="380"/>
      <c r="H21" s="112">
        <f t="shared" si="0"/>
        <v>0</v>
      </c>
      <c r="I21" s="113" t="e">
        <f>VLOOKUP(J21,借上宿舎台帳!$B$6:$C$25,2,FALSE)</f>
        <v>#N/A</v>
      </c>
      <c r="J21" s="379">
        <f>'第２号様式（第３四半期）'!F45</f>
        <v>0</v>
      </c>
      <c r="K21" s="379"/>
      <c r="L21" s="112">
        <f>VLOOKUP(A21,'第２号様式（第３四半期）'!$A$9:$P$68,14,FALSE)</f>
        <v>0</v>
      </c>
      <c r="M21" s="112">
        <f>VLOOKUP(A21,'第２号様式（第３四半期）'!$A$9:$P$68,15,FALSE)</f>
        <v>0</v>
      </c>
      <c r="N21" s="112">
        <f>VLOOKUP(A21,'第２号様式（第３四半期）'!$A$9:$P$68,16,FALSE)</f>
        <v>0</v>
      </c>
      <c r="O21" s="381"/>
    </row>
    <row r="22" spans="1:15" ht="18.75" customHeight="1" x14ac:dyDescent="0.15">
      <c r="A22" s="111">
        <v>14</v>
      </c>
      <c r="B22" s="380" t="s">
        <v>199</v>
      </c>
      <c r="C22" s="380"/>
      <c r="D22" s="380" t="s">
        <v>199</v>
      </c>
      <c r="E22" s="380"/>
      <c r="F22" s="380" t="s">
        <v>199</v>
      </c>
      <c r="G22" s="380"/>
      <c r="H22" s="112">
        <f t="shared" si="0"/>
        <v>0</v>
      </c>
      <c r="I22" s="113" t="e">
        <f>VLOOKUP(J22,借上宿舎台帳!$B$6:$C$25,2,FALSE)</f>
        <v>#N/A</v>
      </c>
      <c r="J22" s="379">
        <f>'第２号様式（第３四半期）'!F48</f>
        <v>0</v>
      </c>
      <c r="K22" s="379"/>
      <c r="L22" s="112">
        <f>VLOOKUP(A22,'第２号様式（第３四半期）'!$A$9:$P$68,14,FALSE)</f>
        <v>0</v>
      </c>
      <c r="M22" s="112">
        <f>VLOOKUP(A22,'第２号様式（第３四半期）'!$A$9:$P$68,15,FALSE)</f>
        <v>0</v>
      </c>
      <c r="N22" s="112">
        <f>VLOOKUP(A22,'第２号様式（第３四半期）'!$A$9:$P$68,16,FALSE)</f>
        <v>0</v>
      </c>
      <c r="O22" s="381"/>
    </row>
    <row r="23" spans="1:15" ht="18.75" customHeight="1" x14ac:dyDescent="0.15">
      <c r="A23" s="111">
        <v>15</v>
      </c>
      <c r="B23" s="380" t="s">
        <v>199</v>
      </c>
      <c r="C23" s="380"/>
      <c r="D23" s="380" t="s">
        <v>199</v>
      </c>
      <c r="E23" s="380"/>
      <c r="F23" s="380" t="s">
        <v>199</v>
      </c>
      <c r="G23" s="380"/>
      <c r="H23" s="112">
        <f>SUM(L23:N23)</f>
        <v>0</v>
      </c>
      <c r="I23" s="113" t="e">
        <f>VLOOKUP(J23,借上宿舎台帳!$B$6:$C$25,2,FALSE)</f>
        <v>#N/A</v>
      </c>
      <c r="J23" s="379">
        <f>'第２号様式（第３四半期）'!F51</f>
        <v>0</v>
      </c>
      <c r="K23" s="379"/>
      <c r="L23" s="112">
        <f>VLOOKUP(A23,'第２号様式（第３四半期）'!$A$9:$P$68,14,FALSE)</f>
        <v>0</v>
      </c>
      <c r="M23" s="112">
        <f>VLOOKUP(A23,'第２号様式（第３四半期）'!$A$9:$P$68,15,FALSE)</f>
        <v>0</v>
      </c>
      <c r="N23" s="112">
        <f>VLOOKUP(A23,'第２号様式（第３四半期）'!$A$9:$P$68,16,FALSE)</f>
        <v>0</v>
      </c>
      <c r="O23" s="381"/>
    </row>
    <row r="24" spans="1:15" ht="18.75" customHeight="1" x14ac:dyDescent="0.15">
      <c r="A24" s="111">
        <v>16</v>
      </c>
      <c r="B24" s="380" t="s">
        <v>199</v>
      </c>
      <c r="C24" s="380"/>
      <c r="D24" s="380" t="s">
        <v>199</v>
      </c>
      <c r="E24" s="380"/>
      <c r="F24" s="380" t="s">
        <v>199</v>
      </c>
      <c r="G24" s="380"/>
      <c r="H24" s="112">
        <f t="shared" si="0"/>
        <v>0</v>
      </c>
      <c r="I24" s="113" t="e">
        <f>VLOOKUP(J24,借上宿舎台帳!$B$6:$C$25,2,FALSE)</f>
        <v>#N/A</v>
      </c>
      <c r="J24" s="379">
        <f>'第２号様式（第３四半期）'!F54</f>
        <v>0</v>
      </c>
      <c r="K24" s="379"/>
      <c r="L24" s="112">
        <f>VLOOKUP(A24,'第２号様式（第３四半期）'!$A$9:$P$68,14,FALSE)</f>
        <v>0</v>
      </c>
      <c r="M24" s="112">
        <f>VLOOKUP(A24,'第２号様式（第３四半期）'!$A$9:$P$68,15,FALSE)</f>
        <v>0</v>
      </c>
      <c r="N24" s="112">
        <f>VLOOKUP(A24,'第２号様式（第３四半期）'!$A$9:$P$68,16,FALSE)</f>
        <v>0</v>
      </c>
      <c r="O24" s="381"/>
    </row>
    <row r="25" spans="1:15" ht="18.75" customHeight="1" x14ac:dyDescent="0.15">
      <c r="A25" s="111">
        <v>17</v>
      </c>
      <c r="B25" s="380" t="s">
        <v>199</v>
      </c>
      <c r="C25" s="380"/>
      <c r="D25" s="380" t="s">
        <v>199</v>
      </c>
      <c r="E25" s="380"/>
      <c r="F25" s="380" t="s">
        <v>199</v>
      </c>
      <c r="G25" s="380"/>
      <c r="H25" s="112">
        <f t="shared" si="0"/>
        <v>0</v>
      </c>
      <c r="I25" s="113" t="e">
        <f>VLOOKUP(J25,借上宿舎台帳!$B$6:$C$25,2,FALSE)</f>
        <v>#N/A</v>
      </c>
      <c r="J25" s="379">
        <f>'第２号様式（第３四半期）'!F57</f>
        <v>0</v>
      </c>
      <c r="K25" s="379"/>
      <c r="L25" s="112">
        <f>VLOOKUP(A25,'第２号様式（第３四半期）'!$A$9:$P$68,14,FALSE)</f>
        <v>0</v>
      </c>
      <c r="M25" s="112">
        <f>VLOOKUP(A25,'第２号様式（第３四半期）'!$A$9:$P$68,15,FALSE)</f>
        <v>0</v>
      </c>
      <c r="N25" s="112">
        <f>VLOOKUP(A25,'第２号様式（第３四半期）'!$A$9:$P$68,16,FALSE)</f>
        <v>0</v>
      </c>
      <c r="O25" s="381"/>
    </row>
    <row r="26" spans="1:15" ht="18.75" customHeight="1" x14ac:dyDescent="0.15">
      <c r="A26" s="111">
        <v>18</v>
      </c>
      <c r="B26" s="380" t="s">
        <v>199</v>
      </c>
      <c r="C26" s="380"/>
      <c r="D26" s="380" t="s">
        <v>199</v>
      </c>
      <c r="E26" s="380"/>
      <c r="F26" s="380" t="s">
        <v>199</v>
      </c>
      <c r="G26" s="380"/>
      <c r="H26" s="112">
        <f t="shared" si="0"/>
        <v>0</v>
      </c>
      <c r="I26" s="113" t="e">
        <f>VLOOKUP(J26,借上宿舎台帳!$B$6:$C$25,2,FALSE)</f>
        <v>#N/A</v>
      </c>
      <c r="J26" s="379">
        <f>'第２号様式（第３四半期）'!F60</f>
        <v>0</v>
      </c>
      <c r="K26" s="379"/>
      <c r="L26" s="112">
        <f>VLOOKUP(A26,'第２号様式（第３四半期）'!$A$9:$P$68,14,FALSE)</f>
        <v>0</v>
      </c>
      <c r="M26" s="112">
        <f>VLOOKUP(A26,'第２号様式（第３四半期）'!$A$9:$P$68,15,FALSE)</f>
        <v>0</v>
      </c>
      <c r="N26" s="112">
        <f>VLOOKUP(A26,'第２号様式（第３四半期）'!$A$9:$P$68,16,FALSE)</f>
        <v>0</v>
      </c>
      <c r="O26" s="381"/>
    </row>
    <row r="27" spans="1:15" ht="18.75" customHeight="1" x14ac:dyDescent="0.15">
      <c r="A27" s="111">
        <v>19</v>
      </c>
      <c r="B27" s="380" t="s">
        <v>199</v>
      </c>
      <c r="C27" s="380"/>
      <c r="D27" s="380" t="s">
        <v>199</v>
      </c>
      <c r="E27" s="380"/>
      <c r="F27" s="380" t="s">
        <v>199</v>
      </c>
      <c r="G27" s="380"/>
      <c r="H27" s="112">
        <f t="shared" si="0"/>
        <v>0</v>
      </c>
      <c r="I27" s="113" t="e">
        <f>VLOOKUP(J27,借上宿舎台帳!$B$6:$C$25,2,FALSE)</f>
        <v>#N/A</v>
      </c>
      <c r="J27" s="379">
        <f>'第２号様式（第３四半期）'!F63</f>
        <v>0</v>
      </c>
      <c r="K27" s="379"/>
      <c r="L27" s="112">
        <f>VLOOKUP(A27,'第２号様式（第３四半期）'!$A$9:$P$68,14,FALSE)</f>
        <v>0</v>
      </c>
      <c r="M27" s="112">
        <f>VLOOKUP(A27,'第２号様式（第３四半期）'!$A$9:$P$68,15,FALSE)</f>
        <v>0</v>
      </c>
      <c r="N27" s="112">
        <f>VLOOKUP(A27,'第２号様式（第３四半期）'!$A$9:$P$68,16,FALSE)</f>
        <v>0</v>
      </c>
      <c r="O27" s="381"/>
    </row>
    <row r="28" spans="1:15" ht="18.75" customHeight="1" x14ac:dyDescent="0.15">
      <c r="A28" s="111">
        <v>20</v>
      </c>
      <c r="B28" s="380" t="s">
        <v>199</v>
      </c>
      <c r="C28" s="380"/>
      <c r="D28" s="380" t="s">
        <v>199</v>
      </c>
      <c r="E28" s="380"/>
      <c r="F28" s="380" t="s">
        <v>199</v>
      </c>
      <c r="G28" s="380"/>
      <c r="H28" s="112">
        <f t="shared" si="0"/>
        <v>0</v>
      </c>
      <c r="I28" s="113" t="e">
        <f>VLOOKUP(J28,借上宿舎台帳!$B$6:$C$25,2,FALSE)</f>
        <v>#N/A</v>
      </c>
      <c r="J28" s="379">
        <f>'第２号様式（第３四半期）'!F66</f>
        <v>0</v>
      </c>
      <c r="K28" s="379"/>
      <c r="L28" s="112">
        <f>VLOOKUP(A28,'第２号様式（第３四半期）'!$A$9:$P$68,14,FALSE)</f>
        <v>0</v>
      </c>
      <c r="M28" s="112">
        <f>VLOOKUP(A28,'第２号様式（第３四半期）'!$A$9:$P$68,15,FALSE)</f>
        <v>0</v>
      </c>
      <c r="N28" s="112">
        <f>VLOOKUP(A28,'第２号様式（第３四半期）'!$A$9:$P$68,16,FALSE)</f>
        <v>0</v>
      </c>
      <c r="O28" s="381"/>
    </row>
    <row r="29" spans="1:15" ht="18.75" customHeight="1" x14ac:dyDescent="0.15"/>
    <row r="30" spans="1:15" ht="18.75" customHeight="1" x14ac:dyDescent="0.15">
      <c r="A30" s="348" t="s">
        <v>117</v>
      </c>
      <c r="B30" s="348"/>
      <c r="C30" s="348"/>
      <c r="D30" s="348"/>
      <c r="E30" s="348"/>
    </row>
    <row r="31" spans="1:15" ht="17.850000000000001" customHeight="1" x14ac:dyDescent="0.15"/>
    <row r="32" spans="1:15" ht="17.850000000000001" customHeight="1" x14ac:dyDescent="0.15">
      <c r="H32" s="90" t="s">
        <v>116</v>
      </c>
      <c r="I32" s="90"/>
      <c r="J32" s="90"/>
      <c r="K32" s="90"/>
      <c r="L32" s="90"/>
      <c r="M32" s="90"/>
      <c r="N32" s="90"/>
      <c r="O32" s="94"/>
    </row>
  </sheetData>
  <sheetProtection password="CAAA" sheet="1" objects="1" scenarios="1"/>
  <mergeCells count="97">
    <mergeCell ref="A3:J4"/>
    <mergeCell ref="K3:N3"/>
    <mergeCell ref="L4:N4"/>
    <mergeCell ref="A6:A8"/>
    <mergeCell ref="B6:G7"/>
    <mergeCell ref="H6:H8"/>
    <mergeCell ref="I6:O6"/>
    <mergeCell ref="I7:I8"/>
    <mergeCell ref="J7:K8"/>
    <mergeCell ref="L7:N7"/>
    <mergeCell ref="O7:O8"/>
    <mergeCell ref="B8:C8"/>
    <mergeCell ref="D8:E8"/>
    <mergeCell ref="F8:G8"/>
    <mergeCell ref="L1:O1"/>
    <mergeCell ref="B9:C9"/>
    <mergeCell ref="D9:E9"/>
    <mergeCell ref="F9:G9"/>
    <mergeCell ref="J9:K9"/>
    <mergeCell ref="O9:O28"/>
    <mergeCell ref="B10:C10"/>
    <mergeCell ref="D10:E10"/>
    <mergeCell ref="F10:G10"/>
    <mergeCell ref="J10:K10"/>
    <mergeCell ref="B11:C11"/>
    <mergeCell ref="D11:E11"/>
    <mergeCell ref="F11:G11"/>
    <mergeCell ref="J11:K11"/>
    <mergeCell ref="B12:C12"/>
    <mergeCell ref="D12:E12"/>
    <mergeCell ref="F12:G12"/>
    <mergeCell ref="J12:K12"/>
    <mergeCell ref="B13:C13"/>
    <mergeCell ref="D13:E13"/>
    <mergeCell ref="F13:G13"/>
    <mergeCell ref="J13:K13"/>
    <mergeCell ref="B14:C14"/>
    <mergeCell ref="D14:E14"/>
    <mergeCell ref="F14:G14"/>
    <mergeCell ref="J14:K14"/>
    <mergeCell ref="B15:C15"/>
    <mergeCell ref="D15:E15"/>
    <mergeCell ref="F15:G15"/>
    <mergeCell ref="J15:K15"/>
    <mergeCell ref="B16:C16"/>
    <mergeCell ref="D16:E16"/>
    <mergeCell ref="F16:G16"/>
    <mergeCell ref="J16:K16"/>
    <mergeCell ref="B17:C17"/>
    <mergeCell ref="D17:E17"/>
    <mergeCell ref="F17:G17"/>
    <mergeCell ref="J17:K17"/>
    <mergeCell ref="B18:C18"/>
    <mergeCell ref="D18:E18"/>
    <mergeCell ref="F18:G18"/>
    <mergeCell ref="J18:K18"/>
    <mergeCell ref="B19:C19"/>
    <mergeCell ref="D19:E19"/>
    <mergeCell ref="F19:G19"/>
    <mergeCell ref="J19:K19"/>
    <mergeCell ref="B20:C20"/>
    <mergeCell ref="D20:E20"/>
    <mergeCell ref="F20:G20"/>
    <mergeCell ref="J20:K20"/>
    <mergeCell ref="B21:C21"/>
    <mergeCell ref="D21:E21"/>
    <mergeCell ref="F21:G21"/>
    <mergeCell ref="J21:K21"/>
    <mergeCell ref="B22:C22"/>
    <mergeCell ref="D22:E22"/>
    <mergeCell ref="F22:G22"/>
    <mergeCell ref="J22:K22"/>
    <mergeCell ref="B23:C23"/>
    <mergeCell ref="D23:E23"/>
    <mergeCell ref="F23:G23"/>
    <mergeCell ref="J23:K23"/>
    <mergeCell ref="B24:C24"/>
    <mergeCell ref="D24:E24"/>
    <mergeCell ref="F24:G24"/>
    <mergeCell ref="J24:K24"/>
    <mergeCell ref="B25:C25"/>
    <mergeCell ref="D25:E25"/>
    <mergeCell ref="F25:G25"/>
    <mergeCell ref="J25:K25"/>
    <mergeCell ref="B26:C26"/>
    <mergeCell ref="D26:E26"/>
    <mergeCell ref="F26:G26"/>
    <mergeCell ref="J26:K26"/>
    <mergeCell ref="B27:C27"/>
    <mergeCell ref="D27:E27"/>
    <mergeCell ref="F27:G27"/>
    <mergeCell ref="J27:K27"/>
    <mergeCell ref="B28:C28"/>
    <mergeCell ref="D28:E28"/>
    <mergeCell ref="F28:G28"/>
    <mergeCell ref="J28:K28"/>
    <mergeCell ref="A30:E30"/>
  </mergeCells>
  <phoneticPr fontId="2"/>
  <dataValidations count="2">
    <dataValidation allowBlank="1" showInputMessage="1" showErrorMessage="1" prompt="注）2024/04/01の形式で入力してください。" sqref="M1" xr:uid="{00000000-0002-0000-1100-000000000000}"/>
    <dataValidation type="list" allowBlank="1" showInputMessage="1" showErrorMessage="1" sqref="O3" xr:uid="{00000000-0002-0000-1100-000001000000}">
      <formula1>$Q$13:$Q$14</formula1>
    </dataValidation>
  </dataValidations>
  <pageMargins left="0.19685039370078741" right="0.19685039370078741" top="0.55118110236220474" bottom="0.15748031496062992"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0000"/>
    <pageSetUpPr fitToPage="1"/>
  </sheetPr>
  <dimension ref="A1:S58"/>
  <sheetViews>
    <sheetView view="pageBreakPreview" zoomScale="70" zoomScaleNormal="69" zoomScaleSheetLayoutView="70" workbookViewId="0">
      <selection activeCell="H34" sqref="H34"/>
    </sheetView>
  </sheetViews>
  <sheetFormatPr defaultRowHeight="13.5" x14ac:dyDescent="0.15"/>
  <cols>
    <col min="1" max="1" width="12.75" customWidth="1"/>
    <col min="5" max="5" width="9" customWidth="1"/>
    <col min="17" max="17" width="9.25" bestFit="1" customWidth="1"/>
  </cols>
  <sheetData>
    <row r="1" spans="1:19" ht="18.75" customHeight="1" x14ac:dyDescent="0.15">
      <c r="A1" s="181" t="s">
        <v>47</v>
      </c>
      <c r="B1" s="181"/>
    </row>
    <row r="2" spans="1:19" ht="18.75" customHeight="1" x14ac:dyDescent="0.15">
      <c r="A2" s="77"/>
      <c r="B2" s="77"/>
    </row>
    <row r="3" spans="1:19" ht="18.75" customHeight="1" x14ac:dyDescent="0.15"/>
    <row r="4" spans="1:19" ht="18.75" customHeight="1" x14ac:dyDescent="0.15"/>
    <row r="5" spans="1:19" s="15" customFormat="1" ht="18.75" customHeight="1" x14ac:dyDescent="0.15">
      <c r="A5" s="181" t="s">
        <v>194</v>
      </c>
      <c r="B5" s="181"/>
      <c r="C5" s="181"/>
      <c r="D5" s="181"/>
      <c r="E5" s="181"/>
      <c r="F5" s="181"/>
      <c r="G5" s="181"/>
      <c r="H5" s="181"/>
      <c r="I5" s="181"/>
      <c r="J5" s="181"/>
      <c r="K5" s="181"/>
      <c r="L5" s="181"/>
      <c r="M5" s="181"/>
      <c r="N5" s="10"/>
      <c r="O5" s="10"/>
      <c r="P5" s="14"/>
      <c r="Q5" s="14"/>
      <c r="R5" s="14"/>
      <c r="S5" s="14"/>
    </row>
    <row r="6" spans="1:19" s="15" customFormat="1" ht="18.75" customHeight="1" x14ac:dyDescent="0.15">
      <c r="A6" s="77"/>
      <c r="B6" s="77"/>
      <c r="C6" s="77"/>
      <c r="D6" s="77"/>
      <c r="E6" s="77"/>
      <c r="F6" s="77"/>
      <c r="G6" s="77"/>
      <c r="H6" s="77"/>
      <c r="I6" s="77"/>
      <c r="J6" s="77"/>
      <c r="K6" s="77"/>
      <c r="L6" s="77"/>
      <c r="M6" s="77"/>
      <c r="N6" s="10"/>
      <c r="O6" s="10"/>
      <c r="P6" s="14"/>
      <c r="Q6" s="14"/>
      <c r="R6" s="14"/>
      <c r="S6" s="14"/>
    </row>
    <row r="7" spans="1:19" ht="18.75" customHeight="1" x14ac:dyDescent="0.15"/>
    <row r="8" spans="1:19" ht="18.75" customHeight="1" x14ac:dyDescent="0.15"/>
    <row r="9" spans="1:19" ht="18.75" customHeight="1" x14ac:dyDescent="0.15">
      <c r="K9" s="182">
        <v>46112</v>
      </c>
      <c r="L9" s="182"/>
      <c r="M9" s="182"/>
    </row>
    <row r="10" spans="1:19" ht="18.75" customHeight="1" x14ac:dyDescent="0.15">
      <c r="K10" s="88"/>
      <c r="L10" s="88"/>
      <c r="M10" s="88"/>
    </row>
    <row r="11" spans="1:19" ht="18.75" customHeight="1" x14ac:dyDescent="0.15"/>
    <row r="12" spans="1:19" ht="18.75" customHeight="1" x14ac:dyDescent="0.15"/>
    <row r="13" spans="1:19" ht="18.75" customHeight="1" x14ac:dyDescent="0.15">
      <c r="A13" s="180" t="s">
        <v>28</v>
      </c>
      <c r="B13" s="180"/>
      <c r="C13" s="180"/>
      <c r="D13" s="180"/>
    </row>
    <row r="14" spans="1:19" ht="18.75" customHeight="1" x14ac:dyDescent="0.15">
      <c r="A14" s="95"/>
      <c r="B14" s="95"/>
      <c r="C14" s="95"/>
      <c r="D14" s="95"/>
    </row>
    <row r="15" spans="1:19" ht="18.75" customHeight="1" x14ac:dyDescent="0.15"/>
    <row r="16" spans="1:19" ht="18.75" customHeight="1" x14ac:dyDescent="0.15"/>
    <row r="17" spans="1:13" ht="18.75" customHeight="1" x14ac:dyDescent="0.15">
      <c r="G17" s="184" t="s">
        <v>29</v>
      </c>
      <c r="H17" s="184"/>
      <c r="I17" s="183">
        <f>作成フォーム!O3</f>
        <v>0</v>
      </c>
      <c r="J17" s="183"/>
      <c r="K17" s="183"/>
      <c r="L17" s="183"/>
      <c r="M17" s="183"/>
    </row>
    <row r="18" spans="1:13" ht="18.75" customHeight="1" x14ac:dyDescent="0.15">
      <c r="G18" s="185" t="s">
        <v>30</v>
      </c>
      <c r="H18" s="185"/>
      <c r="I18" s="183">
        <f>作成フォーム!O4</f>
        <v>0</v>
      </c>
      <c r="J18" s="183"/>
      <c r="K18" s="183"/>
      <c r="L18" s="183"/>
      <c r="M18" s="183"/>
    </row>
    <row r="19" spans="1:13" ht="18.75" customHeight="1" x14ac:dyDescent="0.15">
      <c r="G19" s="186" t="s">
        <v>2</v>
      </c>
      <c r="H19" s="186"/>
      <c r="I19" s="183">
        <f>作成フォーム!O5</f>
        <v>0</v>
      </c>
      <c r="J19" s="183"/>
      <c r="K19" s="183"/>
      <c r="L19" s="183"/>
      <c r="M19" s="183"/>
    </row>
    <row r="20" spans="1:13" ht="18.75" customHeight="1" x14ac:dyDescent="0.15">
      <c r="G20" s="96"/>
      <c r="H20" s="96"/>
      <c r="I20" s="97"/>
      <c r="J20" s="97"/>
      <c r="K20" s="97"/>
      <c r="L20" s="97"/>
      <c r="M20" s="97"/>
    </row>
    <row r="21" spans="1:13" ht="18.75" customHeight="1" x14ac:dyDescent="0.15"/>
    <row r="22" spans="1:13" ht="18.75" customHeight="1" x14ac:dyDescent="0.15"/>
    <row r="23" spans="1:13" ht="18.75" customHeight="1" x14ac:dyDescent="0.15">
      <c r="A23" s="180" t="s">
        <v>204</v>
      </c>
      <c r="B23" s="180"/>
      <c r="C23" s="180"/>
      <c r="D23" s="180"/>
      <c r="E23" s="180"/>
      <c r="F23" s="180"/>
      <c r="G23" s="180"/>
      <c r="H23" s="180"/>
      <c r="I23" s="180"/>
      <c r="J23" s="180"/>
      <c r="K23" s="180"/>
      <c r="L23" s="180"/>
      <c r="M23" s="180"/>
    </row>
    <row r="24" spans="1:13" ht="18.75" customHeight="1" x14ac:dyDescent="0.15">
      <c r="A24" s="187" t="s">
        <v>48</v>
      </c>
      <c r="B24" s="187"/>
      <c r="C24" s="187"/>
      <c r="D24" s="187"/>
      <c r="E24" s="187"/>
      <c r="F24" s="187"/>
      <c r="G24" s="187"/>
      <c r="H24" s="187"/>
      <c r="I24" s="187"/>
      <c r="J24" s="187"/>
      <c r="K24" s="187"/>
      <c r="L24" s="187"/>
      <c r="M24" s="187"/>
    </row>
    <row r="25" spans="1:13" ht="18.75" customHeight="1" x14ac:dyDescent="0.15">
      <c r="A25" s="89"/>
      <c r="B25" s="89"/>
      <c r="C25" s="89"/>
      <c r="D25" s="89"/>
      <c r="E25" s="89"/>
      <c r="F25" s="89"/>
      <c r="G25" s="89"/>
      <c r="H25" s="89"/>
      <c r="I25" s="89"/>
      <c r="J25" s="89"/>
      <c r="K25" s="89"/>
      <c r="L25" s="89"/>
      <c r="M25" s="89"/>
    </row>
    <row r="26" spans="1:13" ht="18.75" customHeight="1" x14ac:dyDescent="0.15"/>
    <row r="27" spans="1:13" ht="18.75" customHeight="1" x14ac:dyDescent="0.15"/>
    <row r="28" spans="1:13" ht="18.75" customHeight="1" x14ac:dyDescent="0.15">
      <c r="A28" s="180" t="s">
        <v>32</v>
      </c>
      <c r="B28" s="180"/>
      <c r="C28" s="183">
        <f>作成フォーム!O6</f>
        <v>0</v>
      </c>
      <c r="D28" s="183"/>
      <c r="E28" s="183"/>
      <c r="F28" s="183"/>
      <c r="G28" s="183"/>
      <c r="H28" s="183"/>
      <c r="I28" s="183"/>
    </row>
    <row r="29" spans="1:13" ht="18.75" customHeight="1" x14ac:dyDescent="0.15">
      <c r="A29" s="95"/>
      <c r="B29" s="95"/>
      <c r="C29" s="97"/>
      <c r="D29" s="97"/>
      <c r="E29" s="97"/>
      <c r="F29" s="97"/>
      <c r="G29" s="97"/>
      <c r="H29" s="97"/>
      <c r="I29" s="97"/>
    </row>
    <row r="30" spans="1:13" ht="18.75" customHeight="1" x14ac:dyDescent="0.15"/>
    <row r="31" spans="1:13" ht="18.75" customHeight="1" x14ac:dyDescent="0.15"/>
    <row r="32" spans="1:13" ht="18.75" customHeight="1" x14ac:dyDescent="0.15">
      <c r="A32" s="180" t="s">
        <v>33</v>
      </c>
      <c r="B32" s="180"/>
      <c r="D32" s="181">
        <f>'第２号様式（第４四半期）'!T26</f>
        <v>0</v>
      </c>
      <c r="E32" s="181"/>
      <c r="F32" s="98" t="s">
        <v>35</v>
      </c>
    </row>
    <row r="33" spans="1:17" ht="18.75" customHeight="1" x14ac:dyDescent="0.15">
      <c r="A33" s="95"/>
      <c r="B33" s="95"/>
      <c r="D33" s="77"/>
      <c r="E33" s="77"/>
      <c r="F33" s="98"/>
    </row>
    <row r="34" spans="1:17" ht="18.75" customHeight="1" x14ac:dyDescent="0.15"/>
    <row r="35" spans="1:17" ht="18.75" customHeight="1" x14ac:dyDescent="0.15"/>
    <row r="36" spans="1:17" ht="18.75" customHeight="1" x14ac:dyDescent="0.15">
      <c r="A36" s="180" t="s">
        <v>34</v>
      </c>
      <c r="B36" s="180"/>
      <c r="C36" s="188">
        <f>作成フォーム!O10</f>
        <v>0</v>
      </c>
      <c r="D36" s="188"/>
      <c r="E36" s="188"/>
      <c r="F36" s="98" t="s">
        <v>31</v>
      </c>
      <c r="G36" s="188">
        <f>作成フォーム!AD10</f>
        <v>0</v>
      </c>
      <c r="H36" s="188"/>
      <c r="I36" s="188"/>
    </row>
    <row r="37" spans="1:17" ht="18.75" customHeight="1" x14ac:dyDescent="0.15">
      <c r="A37" s="95"/>
      <c r="B37" s="95"/>
      <c r="C37" s="98"/>
      <c r="D37" s="98"/>
      <c r="E37" s="98"/>
      <c r="F37" s="98"/>
      <c r="G37" s="98"/>
      <c r="H37" s="98"/>
      <c r="I37" s="98"/>
    </row>
    <row r="38" spans="1:17" ht="18.75" customHeight="1" x14ac:dyDescent="0.15"/>
    <row r="39" spans="1:17" ht="18.75" customHeight="1" x14ac:dyDescent="0.15"/>
    <row r="40" spans="1:17" ht="18.75" customHeight="1" x14ac:dyDescent="0.15">
      <c r="A40" s="180" t="s">
        <v>49</v>
      </c>
      <c r="B40" s="180"/>
      <c r="C40" s="180"/>
      <c r="D40" s="99"/>
      <c r="E40" s="189">
        <f>'第２号様式（第４四半期）'!Q69</f>
        <v>0</v>
      </c>
      <c r="F40" s="189"/>
      <c r="G40" s="98" t="s">
        <v>36</v>
      </c>
    </row>
    <row r="41" spans="1:17" ht="18.75" customHeight="1" x14ac:dyDescent="0.15"/>
    <row r="42" spans="1:17" ht="18.75" customHeight="1" x14ac:dyDescent="0.15"/>
    <row r="43" spans="1:17" ht="18.75" customHeight="1" x14ac:dyDescent="0.15">
      <c r="Q43" s="69"/>
    </row>
    <row r="44" spans="1:17" ht="18.75" customHeight="1" x14ac:dyDescent="0.15"/>
    <row r="45" spans="1:17" ht="18.75" customHeight="1" x14ac:dyDescent="0.15"/>
    <row r="46" spans="1:17" ht="18.75" customHeight="1" x14ac:dyDescent="0.15"/>
    <row r="47" spans="1:17" ht="18.75" customHeight="1" x14ac:dyDescent="0.15"/>
    <row r="48" spans="1:17" ht="18.75" customHeight="1" x14ac:dyDescent="0.15"/>
    <row r="49" spans="1:13" ht="18.75" customHeight="1" x14ac:dyDescent="0.15">
      <c r="A49" s="180" t="s">
        <v>37</v>
      </c>
      <c r="B49" s="180"/>
    </row>
    <row r="50" spans="1:13" ht="18.75" customHeight="1" x14ac:dyDescent="0.15">
      <c r="A50" s="180" t="s">
        <v>50</v>
      </c>
      <c r="B50" s="180"/>
      <c r="C50" s="180"/>
      <c r="D50" s="180"/>
      <c r="E50" s="180"/>
      <c r="F50" s="180"/>
      <c r="G50" s="180"/>
      <c r="H50" s="180"/>
      <c r="I50" s="180"/>
      <c r="J50" s="180"/>
      <c r="K50" s="180"/>
      <c r="L50" s="180"/>
      <c r="M50" s="180"/>
    </row>
    <row r="51" spans="1:13" ht="18.75" customHeight="1" x14ac:dyDescent="0.15">
      <c r="A51" s="180" t="s">
        <v>51</v>
      </c>
      <c r="B51" s="180"/>
      <c r="C51" s="180"/>
      <c r="D51" s="180"/>
      <c r="E51" s="180"/>
      <c r="F51" s="180"/>
      <c r="G51" s="180"/>
      <c r="H51" s="180"/>
      <c r="I51" s="180"/>
      <c r="J51" s="180"/>
      <c r="K51" s="180"/>
      <c r="L51" s="180"/>
      <c r="M51" s="180"/>
    </row>
    <row r="52" spans="1:13" ht="18.75" customHeight="1" x14ac:dyDescent="0.15">
      <c r="A52" s="180" t="s">
        <v>52</v>
      </c>
      <c r="B52" s="180"/>
      <c r="C52" s="180"/>
      <c r="D52" s="180"/>
      <c r="E52" s="180"/>
      <c r="F52" s="180"/>
      <c r="G52" s="180"/>
      <c r="H52" s="180"/>
      <c r="I52" s="180"/>
      <c r="J52" s="180"/>
      <c r="K52" s="180"/>
      <c r="L52" s="180"/>
      <c r="M52" s="180"/>
    </row>
    <row r="53" spans="1:13" ht="18.75" customHeight="1" x14ac:dyDescent="0.15">
      <c r="A53" s="180" t="s">
        <v>53</v>
      </c>
      <c r="B53" s="180"/>
      <c r="C53" s="180"/>
      <c r="D53" s="180"/>
      <c r="E53" s="180"/>
      <c r="F53" s="180"/>
      <c r="G53" s="180"/>
      <c r="H53" s="180"/>
      <c r="I53" s="180"/>
      <c r="J53" s="180"/>
      <c r="K53" s="180"/>
      <c r="L53" s="180"/>
      <c r="M53" s="180"/>
    </row>
    <row r="54" spans="1:13" ht="18.75" customHeight="1" x14ac:dyDescent="0.15">
      <c r="A54" s="180" t="s">
        <v>54</v>
      </c>
      <c r="B54" s="180"/>
      <c r="C54" s="180"/>
      <c r="D54" s="180"/>
      <c r="E54" s="180"/>
      <c r="F54" s="180"/>
      <c r="G54" s="180"/>
      <c r="H54" s="180"/>
      <c r="I54" s="180"/>
      <c r="J54" s="180"/>
      <c r="K54" s="180"/>
      <c r="L54" s="180"/>
      <c r="M54" s="180"/>
    </row>
    <row r="55" spans="1:13" ht="18.75" customHeight="1" x14ac:dyDescent="0.15">
      <c r="A55" s="180" t="s">
        <v>55</v>
      </c>
      <c r="B55" s="180"/>
      <c r="C55" s="180"/>
      <c r="D55" s="180"/>
      <c r="E55" s="180"/>
      <c r="F55" s="180"/>
      <c r="G55" s="180"/>
      <c r="H55" s="180"/>
      <c r="I55" s="180"/>
      <c r="J55" s="180"/>
      <c r="K55" s="180"/>
      <c r="L55" s="180"/>
      <c r="M55" s="180"/>
    </row>
    <row r="56" spans="1:13" ht="18.75" customHeight="1" x14ac:dyDescent="0.15">
      <c r="A56" s="180" t="s">
        <v>56</v>
      </c>
      <c r="B56" s="180"/>
      <c r="C56" s="180"/>
      <c r="D56" s="180"/>
      <c r="E56" s="180"/>
      <c r="F56" s="180"/>
      <c r="G56" s="180"/>
      <c r="H56" s="180"/>
      <c r="I56" s="180"/>
      <c r="J56" s="180"/>
      <c r="K56" s="180"/>
      <c r="L56" s="180"/>
      <c r="M56" s="180"/>
    </row>
    <row r="57" spans="1:13" ht="18.75" customHeight="1" x14ac:dyDescent="0.15">
      <c r="A57" s="180" t="s">
        <v>57</v>
      </c>
      <c r="B57" s="180"/>
      <c r="C57" s="180"/>
      <c r="D57" s="180"/>
      <c r="E57" s="180"/>
      <c r="F57" s="180"/>
      <c r="G57" s="180"/>
      <c r="H57" s="180"/>
      <c r="I57" s="180"/>
      <c r="J57" s="180"/>
      <c r="K57" s="180"/>
      <c r="L57" s="180"/>
      <c r="M57" s="180"/>
    </row>
    <row r="58" spans="1:13" ht="18.75" customHeight="1" x14ac:dyDescent="0.15"/>
  </sheetData>
  <sheetProtection password="CAAA" sheet="1" objects="1" scenarios="1"/>
  <mergeCells count="30">
    <mergeCell ref="A53:M53"/>
    <mergeCell ref="A54:M54"/>
    <mergeCell ref="A55:M55"/>
    <mergeCell ref="A56:M56"/>
    <mergeCell ref="A57:M57"/>
    <mergeCell ref="A52:M52"/>
    <mergeCell ref="A28:B28"/>
    <mergeCell ref="C28:I28"/>
    <mergeCell ref="A32:B32"/>
    <mergeCell ref="D32:E32"/>
    <mergeCell ref="A36:B36"/>
    <mergeCell ref="C36:E36"/>
    <mergeCell ref="G36:I36"/>
    <mergeCell ref="A40:C40"/>
    <mergeCell ref="E40:F40"/>
    <mergeCell ref="A49:B49"/>
    <mergeCell ref="A50:M50"/>
    <mergeCell ref="A51:M51"/>
    <mergeCell ref="A24:M24"/>
    <mergeCell ref="A1:B1"/>
    <mergeCell ref="A5:M5"/>
    <mergeCell ref="K9:M9"/>
    <mergeCell ref="A13:D13"/>
    <mergeCell ref="G17:H17"/>
    <mergeCell ref="I17:M17"/>
    <mergeCell ref="G18:H18"/>
    <mergeCell ref="I18:M18"/>
    <mergeCell ref="G19:H19"/>
    <mergeCell ref="I19:M19"/>
    <mergeCell ref="A23:M23"/>
  </mergeCells>
  <phoneticPr fontId="2"/>
  <pageMargins left="0.7" right="0.7" top="0.75" bottom="0.75" header="0.3" footer="0.3"/>
  <pageSetup paperSize="9" scale="7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24"/>
  <sheetViews>
    <sheetView view="pageBreakPreview" topLeftCell="A10" zoomScaleNormal="100" zoomScaleSheetLayoutView="100" workbookViewId="0">
      <selection activeCell="B6" sqref="B6"/>
    </sheetView>
  </sheetViews>
  <sheetFormatPr defaultRowHeight="13.5" x14ac:dyDescent="0.15"/>
  <cols>
    <col min="1" max="1" width="7.875" bestFit="1" customWidth="1"/>
    <col min="2" max="2" width="90.125" customWidth="1"/>
  </cols>
  <sheetData>
    <row r="1" spans="1:2" ht="24" x14ac:dyDescent="0.15">
      <c r="A1" s="174" t="s">
        <v>25</v>
      </c>
      <c r="B1" s="174"/>
    </row>
    <row r="2" spans="1:2" x14ac:dyDescent="0.15">
      <c r="A2" s="1"/>
      <c r="B2" s="1"/>
    </row>
    <row r="3" spans="1:2" ht="24" x14ac:dyDescent="0.15">
      <c r="A3" s="26" t="s">
        <v>26</v>
      </c>
      <c r="B3" s="26" t="s">
        <v>27</v>
      </c>
    </row>
    <row r="4" spans="1:2" ht="24" x14ac:dyDescent="0.15">
      <c r="A4" s="27" t="s">
        <v>42</v>
      </c>
      <c r="B4" s="58" t="s">
        <v>98</v>
      </c>
    </row>
    <row r="5" spans="1:2" ht="42" x14ac:dyDescent="0.15">
      <c r="A5" s="26">
        <v>1</v>
      </c>
      <c r="B5" s="28"/>
    </row>
    <row r="6" spans="1:2" ht="42" x14ac:dyDescent="0.15">
      <c r="A6" s="26">
        <v>2</v>
      </c>
      <c r="B6" s="28"/>
    </row>
    <row r="7" spans="1:2" ht="42" x14ac:dyDescent="0.15">
      <c r="A7" s="26">
        <v>3</v>
      </c>
      <c r="B7" s="28"/>
    </row>
    <row r="8" spans="1:2" ht="42" x14ac:dyDescent="0.15">
      <c r="A8" s="26">
        <v>4</v>
      </c>
      <c r="B8" s="28"/>
    </row>
    <row r="9" spans="1:2" ht="42" x14ac:dyDescent="0.15">
      <c r="A9" s="26">
        <v>5</v>
      </c>
      <c r="B9" s="28"/>
    </row>
    <row r="10" spans="1:2" ht="42" x14ac:dyDescent="0.15">
      <c r="A10" s="26">
        <v>6</v>
      </c>
      <c r="B10" s="28"/>
    </row>
    <row r="11" spans="1:2" ht="42" x14ac:dyDescent="0.15">
      <c r="A11" s="26">
        <v>7</v>
      </c>
      <c r="B11" s="28"/>
    </row>
    <row r="12" spans="1:2" ht="42" x14ac:dyDescent="0.15">
      <c r="A12" s="26">
        <v>8</v>
      </c>
      <c r="B12" s="28"/>
    </row>
    <row r="13" spans="1:2" ht="42" x14ac:dyDescent="0.15">
      <c r="A13" s="26">
        <v>9</v>
      </c>
      <c r="B13" s="28"/>
    </row>
    <row r="14" spans="1:2" ht="42" x14ac:dyDescent="0.15">
      <c r="A14" s="26">
        <v>10</v>
      </c>
      <c r="B14" s="28"/>
    </row>
    <row r="15" spans="1:2" ht="42" x14ac:dyDescent="0.15">
      <c r="A15" s="26">
        <v>11</v>
      </c>
      <c r="B15" s="28"/>
    </row>
    <row r="16" spans="1:2" ht="42" x14ac:dyDescent="0.15">
      <c r="A16" s="26">
        <v>12</v>
      </c>
      <c r="B16" s="28"/>
    </row>
    <row r="17" spans="1:2" ht="42" x14ac:dyDescent="0.15">
      <c r="A17" s="26">
        <v>13</v>
      </c>
      <c r="B17" s="28"/>
    </row>
    <row r="18" spans="1:2" ht="42" x14ac:dyDescent="0.15">
      <c r="A18" s="26">
        <v>14</v>
      </c>
      <c r="B18" s="28"/>
    </row>
    <row r="19" spans="1:2" ht="42" x14ac:dyDescent="0.15">
      <c r="A19" s="26">
        <v>15</v>
      </c>
      <c r="B19" s="28"/>
    </row>
    <row r="20" spans="1:2" ht="42" x14ac:dyDescent="0.15">
      <c r="A20" s="26">
        <v>16</v>
      </c>
      <c r="B20" s="28"/>
    </row>
    <row r="21" spans="1:2" ht="42" x14ac:dyDescent="0.15">
      <c r="A21" s="26">
        <v>17</v>
      </c>
      <c r="B21" s="28"/>
    </row>
    <row r="22" spans="1:2" ht="42" x14ac:dyDescent="0.15">
      <c r="A22" s="26">
        <v>18</v>
      </c>
      <c r="B22" s="28"/>
    </row>
    <row r="23" spans="1:2" ht="42" x14ac:dyDescent="0.15">
      <c r="A23" s="26">
        <v>19</v>
      </c>
      <c r="B23" s="28"/>
    </row>
    <row r="24" spans="1:2" ht="42" x14ac:dyDescent="0.15">
      <c r="A24" s="26">
        <v>20</v>
      </c>
      <c r="B24" s="28"/>
    </row>
  </sheetData>
  <sheetProtection password="CAAA" sheet="1" objects="1" scenarios="1"/>
  <mergeCells count="1">
    <mergeCell ref="A1:B1"/>
  </mergeCells>
  <phoneticPr fontId="2"/>
  <pageMargins left="0.7" right="0.7" top="0.75" bottom="0.75" header="0.3" footer="0.3"/>
  <pageSetup paperSize="9" scale="8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sheetPr>
  <dimension ref="A1:AE70"/>
  <sheetViews>
    <sheetView view="pageBreakPreview" zoomScale="70" zoomScaleNormal="80" zoomScaleSheetLayoutView="70" workbookViewId="0">
      <selection activeCell="O16" sqref="O16"/>
    </sheetView>
  </sheetViews>
  <sheetFormatPr defaultRowHeight="13.5" x14ac:dyDescent="0.15"/>
  <cols>
    <col min="1" max="1" width="6.125" style="16" customWidth="1"/>
    <col min="2" max="2" width="22.5" style="13" bestFit="1" customWidth="1"/>
    <col min="3" max="3" width="21" style="13" customWidth="1"/>
    <col min="4" max="4" width="3.125" style="10" customWidth="1"/>
    <col min="5" max="5" width="10.625" style="10" customWidth="1"/>
    <col min="6" max="6" width="20.25" style="10" customWidth="1"/>
    <col min="7" max="7" width="18.875" style="10" customWidth="1"/>
    <col min="8" max="8" width="11" style="15" customWidth="1"/>
    <col min="9" max="9" width="11.375" style="15" customWidth="1"/>
    <col min="10" max="10" width="11.5" style="15" customWidth="1"/>
    <col min="11" max="11" width="16.125" style="15" bestFit="1" customWidth="1"/>
    <col min="12" max="12" width="39.25" style="15" customWidth="1"/>
    <col min="13" max="13" width="36.5" style="13" customWidth="1"/>
    <col min="14" max="15" width="11.875" style="10" customWidth="1"/>
    <col min="16" max="16" width="11.875" style="14" customWidth="1"/>
    <col min="17" max="17" width="21.625" style="14" customWidth="1"/>
    <col min="18" max="18" width="12.875" style="15" customWidth="1"/>
    <col min="19" max="21" width="9" style="15"/>
    <col min="22" max="22" width="4" style="15" bestFit="1" customWidth="1"/>
    <col min="23" max="23" width="7.25" style="15" bestFit="1" customWidth="1"/>
    <col min="24" max="26" width="12.5" style="15" bestFit="1" customWidth="1"/>
    <col min="27" max="16384" width="9" style="15"/>
  </cols>
  <sheetData>
    <row r="1" spans="1:31" ht="18.75" x14ac:dyDescent="0.15">
      <c r="A1" s="181" t="s">
        <v>58</v>
      </c>
      <c r="B1" s="181"/>
      <c r="C1" s="15"/>
      <c r="F1" s="29"/>
      <c r="H1" s="183" t="s">
        <v>172</v>
      </c>
      <c r="I1" s="183"/>
      <c r="J1" s="183"/>
      <c r="K1" s="183"/>
      <c r="L1" s="12"/>
    </row>
    <row r="2" spans="1:31" x14ac:dyDescent="0.15">
      <c r="B2" s="15"/>
      <c r="C2" s="15"/>
    </row>
    <row r="3" spans="1:31" ht="24" customHeight="1" x14ac:dyDescent="0.15">
      <c r="B3" s="11" t="s">
        <v>22</v>
      </c>
      <c r="C3" s="183">
        <f>作成フォーム!O4</f>
        <v>0</v>
      </c>
      <c r="D3" s="183"/>
      <c r="E3" s="183"/>
      <c r="F3" s="183"/>
      <c r="G3" s="108" t="s">
        <v>24</v>
      </c>
      <c r="H3" s="109"/>
      <c r="I3" s="109"/>
      <c r="J3" s="109"/>
      <c r="K3" s="17"/>
      <c r="L3" s="10"/>
      <c r="M3" s="10"/>
      <c r="N3" s="14"/>
      <c r="O3" s="14"/>
    </row>
    <row r="4" spans="1:31" ht="24" customHeight="1" x14ac:dyDescent="0.15">
      <c r="B4" s="11" t="s">
        <v>23</v>
      </c>
      <c r="C4" s="183">
        <f>作成フォーム!O6</f>
        <v>0</v>
      </c>
      <c r="D4" s="183"/>
      <c r="E4" s="183"/>
      <c r="F4" s="183"/>
      <c r="G4" s="108" t="s">
        <v>24</v>
      </c>
      <c r="H4" s="109"/>
      <c r="I4" s="109"/>
      <c r="J4" s="109"/>
      <c r="K4" s="18"/>
      <c r="L4" s="10"/>
      <c r="M4" s="10"/>
      <c r="N4" s="14"/>
      <c r="O4" s="216" t="s">
        <v>17</v>
      </c>
      <c r="P4" s="217"/>
      <c r="Q4" s="105">
        <f>Q69</f>
        <v>0</v>
      </c>
    </row>
    <row r="5" spans="1:31" ht="21" x14ac:dyDescent="0.15">
      <c r="S5" s="15" t="s">
        <v>106</v>
      </c>
      <c r="T5" s="15" t="s">
        <v>107</v>
      </c>
      <c r="V5" s="67" t="s">
        <v>103</v>
      </c>
      <c r="W5" s="52"/>
      <c r="X5" s="53"/>
      <c r="AB5" s="15" t="s">
        <v>142</v>
      </c>
    </row>
    <row r="6" spans="1:31" ht="25.5" customHeight="1" x14ac:dyDescent="0.15">
      <c r="A6" s="190" t="s">
        <v>4</v>
      </c>
      <c r="B6" s="193" t="s">
        <v>5</v>
      </c>
      <c r="C6" s="213" t="s">
        <v>166</v>
      </c>
      <c r="D6" s="196" t="s">
        <v>6</v>
      </c>
      <c r="E6" s="197"/>
      <c r="F6" s="202" t="s">
        <v>7</v>
      </c>
      <c r="G6" s="203"/>
      <c r="H6" s="204"/>
      <c r="I6" s="210" t="s">
        <v>8</v>
      </c>
      <c r="J6" s="210"/>
      <c r="K6" s="193" t="s">
        <v>169</v>
      </c>
      <c r="L6" s="193" t="s">
        <v>9</v>
      </c>
      <c r="M6" s="196" t="s">
        <v>41</v>
      </c>
      <c r="N6" s="218"/>
      <c r="O6" s="218"/>
      <c r="P6" s="218"/>
      <c r="Q6" s="197"/>
      <c r="S6" s="6" t="s">
        <v>202</v>
      </c>
      <c r="T6" s="15">
        <f>B9</f>
        <v>0</v>
      </c>
      <c r="V6" s="63">
        <f>'日割計算書（第４四半期）'!A4</f>
        <v>0</v>
      </c>
      <c r="W6" s="64" t="str">
        <f>IF(V6&gt;0,'日割計算書（第４四半期）'!D4,"")</f>
        <v/>
      </c>
      <c r="X6" s="65" t="str">
        <f>IF('日割計算書（第４四半期）'!Q5&gt;'日割計算書（第４四半期）'!Z5,'日割計算書（第４四半期）'!Z5,'日割計算書（第４四半期）'!Q5)</f>
        <v/>
      </c>
      <c r="Y6" s="66">
        <f>IF($V6&gt;0,'日割計算書（第４四半期）'!H4,0)</f>
        <v>0</v>
      </c>
      <c r="Z6" s="66">
        <f>IF($V6&gt;0,'日割計算書（第４四半期）'!I4,0)</f>
        <v>0</v>
      </c>
      <c r="AB6" s="83">
        <v>1</v>
      </c>
      <c r="AC6" s="84">
        <f>N10</f>
        <v>0</v>
      </c>
      <c r="AD6" s="84">
        <f t="shared" ref="AD6:AE6" si="0">O10</f>
        <v>0</v>
      </c>
      <c r="AE6" s="84">
        <f t="shared" si="0"/>
        <v>0</v>
      </c>
    </row>
    <row r="7" spans="1:31" ht="33" customHeight="1" x14ac:dyDescent="0.15">
      <c r="A7" s="191"/>
      <c r="B7" s="194"/>
      <c r="C7" s="214"/>
      <c r="D7" s="198"/>
      <c r="E7" s="199"/>
      <c r="F7" s="205"/>
      <c r="G7" s="181"/>
      <c r="H7" s="206"/>
      <c r="I7" s="193" t="s">
        <v>10</v>
      </c>
      <c r="J7" s="213" t="s">
        <v>11</v>
      </c>
      <c r="K7" s="194"/>
      <c r="L7" s="194"/>
      <c r="M7" s="193" t="s">
        <v>12</v>
      </c>
      <c r="N7" s="211">
        <v>1</v>
      </c>
      <c r="O7" s="211">
        <v>2</v>
      </c>
      <c r="P7" s="211">
        <v>3</v>
      </c>
      <c r="Q7" s="193" t="s">
        <v>13</v>
      </c>
      <c r="S7" s="6" t="s">
        <v>59</v>
      </c>
      <c r="T7" s="15">
        <f>B12</f>
        <v>0</v>
      </c>
      <c r="V7" s="63">
        <f>'日割計算書（第４四半期）'!A6</f>
        <v>0</v>
      </c>
      <c r="W7" s="64" t="str">
        <f>IF(V7&gt;0,'日割計算書（第４四半期）'!D6,"")</f>
        <v/>
      </c>
      <c r="X7" s="65" t="str">
        <f>IF('日割計算書（第４四半期）'!Q7&gt;'日割計算書（第４四半期）'!Z7,'日割計算書（第４四半期）'!Z7,'日割計算書（第４四半期）'!Q7)</f>
        <v/>
      </c>
      <c r="Y7" s="66">
        <f>IF($V7&gt;0,'日割計算書（第４四半期）'!H6,0)</f>
        <v>0</v>
      </c>
      <c r="Z7" s="66">
        <f>IF($V7&gt;0,'日割計算書（第４四半期）'!I6,0)</f>
        <v>0</v>
      </c>
      <c r="AB7" s="83">
        <v>2</v>
      </c>
      <c r="AC7" s="84">
        <f>N13</f>
        <v>0</v>
      </c>
      <c r="AD7" s="84">
        <f t="shared" ref="AD7:AE7" si="1">O13</f>
        <v>0</v>
      </c>
      <c r="AE7" s="84">
        <f t="shared" si="1"/>
        <v>0</v>
      </c>
    </row>
    <row r="8" spans="1:31" ht="81.75" customHeight="1" x14ac:dyDescent="0.15">
      <c r="A8" s="192"/>
      <c r="B8" s="195"/>
      <c r="C8" s="215"/>
      <c r="D8" s="200"/>
      <c r="E8" s="201"/>
      <c r="F8" s="207"/>
      <c r="G8" s="208"/>
      <c r="H8" s="209"/>
      <c r="I8" s="195"/>
      <c r="J8" s="215"/>
      <c r="K8" s="194"/>
      <c r="L8" s="195"/>
      <c r="M8" s="195"/>
      <c r="N8" s="212"/>
      <c r="O8" s="212"/>
      <c r="P8" s="212"/>
      <c r="Q8" s="195"/>
      <c r="S8" s="6" t="s">
        <v>18</v>
      </c>
      <c r="T8" s="15">
        <f>B15</f>
        <v>0</v>
      </c>
      <c r="V8" s="63">
        <f>'日割計算書（第４四半期）'!A8</f>
        <v>0</v>
      </c>
      <c r="W8" s="64" t="str">
        <f>IF(V8&gt;0,'日割計算書（第４四半期）'!D8,"")</f>
        <v/>
      </c>
      <c r="X8" s="65" t="str">
        <f>IF('日割計算書（第４四半期）'!Q9&gt;'日割計算書（第２四半期）'!Z9,'日割計算書（第４四半期）'!Z9,'日割計算書（第４四半期）'!Q9)</f>
        <v/>
      </c>
      <c r="Y8" s="66">
        <f>IF($V8&gt;0,'日割計算書（第４四半期）'!H8,0)</f>
        <v>0</v>
      </c>
      <c r="Z8" s="66">
        <f>IF($V8&gt;0,'日割計算書（第４四半期）'!I8,0)</f>
        <v>0</v>
      </c>
      <c r="AB8" s="83">
        <v>3</v>
      </c>
      <c r="AC8" s="84">
        <f>N16</f>
        <v>0</v>
      </c>
      <c r="AD8" s="84">
        <f t="shared" ref="AD8:AE8" si="2">O16</f>
        <v>0</v>
      </c>
      <c r="AE8" s="84">
        <f t="shared" si="2"/>
        <v>0</v>
      </c>
    </row>
    <row r="9" spans="1:31" ht="30" customHeight="1" x14ac:dyDescent="0.15">
      <c r="A9" s="190">
        <v>1</v>
      </c>
      <c r="B9" s="229"/>
      <c r="C9" s="223"/>
      <c r="D9" s="232"/>
      <c r="E9" s="233"/>
      <c r="F9" s="238"/>
      <c r="G9" s="239"/>
      <c r="H9" s="240"/>
      <c r="I9" s="219"/>
      <c r="J9" s="219"/>
      <c r="K9" s="222"/>
      <c r="L9" s="389"/>
      <c r="M9" s="19" t="s">
        <v>14</v>
      </c>
      <c r="N9" s="22">
        <f>IF(AND($I9&lt;=DATEVALUE("2026/1/31"),$J9&lt;=DATEVALUE("2026/3/31"),$J9&gt;=DATEVALUE("2025/4/1")),IF(OR(IFERROR(VLOOKUP($A9,$V$6:$Y$25,4,FALSE),"")="",IFERROR(VLOOKUP($A9,$V$6:$Y$25,2,FALSE),"")&lt;&gt;N$7),VLOOKUP($F9,借上宿舎台帳!$B$6:$F$25,5,FALSE),VLOOKUP($A9,$V$6:$Y$25,4,FALSE)),0)</f>
        <v>0</v>
      </c>
      <c r="O9" s="22">
        <f>IF(AND($I9&lt;=DATEVALUE("2026/2/28"),$J9&lt;=DATEVALUE("2026/3/31"),$J9&gt;=DATEVALUE("2026/2/1")),IF(OR(IFERROR(VLOOKUP($A9,$V$6:$Y$25,4,FALSE),"")="",IFERROR(VLOOKUP($A9,$V$6:$Y$25,2,FALSE),"")&lt;&gt;O$7),VLOOKUP($F9,借上宿舎台帳!$B$6:$F$25,5,FALSE),VLOOKUP($A9,$V$6:$Y$25,4,FALSE)),0)</f>
        <v>0</v>
      </c>
      <c r="P9" s="22">
        <f>IF(AND($J9&gt;=DATEVALUE("2026/3/1"),$J9&lt;=DATEVALUE("2026/3/31")),IF(OR(IFERROR(VLOOKUP($A9,$V$6:$Y$25,4,FALSE),"")="",IFERROR(VLOOKUP($A9,$V$6:$Y$25,2,FALSE),"")&lt;&gt;P$7),VLOOKUP($F9,借上宿舎台帳!$B$6:$F$25,5,FALSE),VLOOKUP($A9,$V$6:$Y$25,4,FALSE)),0)</f>
        <v>0</v>
      </c>
      <c r="Q9" s="226">
        <f>IF(B9&gt;0,SUM(N11:P11),0)</f>
        <v>0</v>
      </c>
      <c r="R9" s="30" t="b">
        <v>0</v>
      </c>
      <c r="S9" s="6" t="s">
        <v>19</v>
      </c>
      <c r="T9" s="15">
        <f>B18</f>
        <v>0</v>
      </c>
      <c r="V9" s="63">
        <f>'日割計算書（第４四半期）'!A10</f>
        <v>0</v>
      </c>
      <c r="W9" s="64" t="str">
        <f>IF(V9&gt;0,'日割計算書（第４四半期）'!D10,"")</f>
        <v/>
      </c>
      <c r="X9" s="65" t="str">
        <f>IF('日割計算書（第４四半期）'!Q11&gt;'日割計算書（第４四半期）'!Z11,'日割計算書（第４四半期）'!Z11,'日割計算書（第４四半期）'!Q11)</f>
        <v/>
      </c>
      <c r="Y9" s="66">
        <f>IF($V9&gt;0,'日割計算書（第４四半期）'!H10,0)</f>
        <v>0</v>
      </c>
      <c r="Z9" s="66">
        <f>IF($V9&gt;0,'日割計算書（第４四半期）'!I10,0)</f>
        <v>0</v>
      </c>
      <c r="AB9" s="83">
        <v>4</v>
      </c>
      <c r="AC9" s="84">
        <f>N19</f>
        <v>0</v>
      </c>
      <c r="AD9" s="84">
        <f t="shared" ref="AD9:AE9" si="3">O19</f>
        <v>0</v>
      </c>
      <c r="AE9" s="84">
        <f t="shared" si="3"/>
        <v>0</v>
      </c>
    </row>
    <row r="10" spans="1:31" ht="30" customHeight="1" x14ac:dyDescent="0.15">
      <c r="A10" s="191"/>
      <c r="B10" s="230"/>
      <c r="C10" s="224"/>
      <c r="D10" s="234"/>
      <c r="E10" s="235"/>
      <c r="F10" s="241"/>
      <c r="G10" s="242"/>
      <c r="H10" s="243"/>
      <c r="I10" s="220"/>
      <c r="J10" s="220"/>
      <c r="K10" s="222"/>
      <c r="L10" s="390"/>
      <c r="M10" s="19" t="s">
        <v>15</v>
      </c>
      <c r="N10" s="22">
        <f>IF(AND($I9&lt;=DATEVALUE("2026/1/31"),$J9&lt;=DATEVALUE("2026/3/31"),$J9&gt;=DATEVALUE("2025/4/1")),IF(OR(IFERROR(VLOOKUP($A9,$V$6:$Z$25,5,FALSE),"")="",IFERROR(VLOOKUP($A9,$V$6:$Z$25,2,FALSE),"")&lt;&gt;N$7),VLOOKUP($F9,借上宿舎台帳!$B$6:$G$25,6,FALSE),VLOOKUP($A9,$V$6:$Z$25,5,FALSE)),0)</f>
        <v>0</v>
      </c>
      <c r="O10" s="22">
        <f>IF(AND($I9&lt;=DATEVALUE("2026/2/28"),$J9&lt;=DATEVALUE("2026/3/31"),$J9&gt;=DATEVALUE("2026/2/1")),IF(OR(IFERROR(VLOOKUP($A9,$V$6:$Z$25,5,FALSE),"")="",IFERROR(VLOOKUP($A9,$V$6:$Z$25,2,FALSE),"")&lt;&gt;O$7),VLOOKUP($F9,借上宿舎台帳!$B$6:$G$25,6,FALSE),VLOOKUP($A9,$V$6:$Z$25,5,FALSE)),0)</f>
        <v>0</v>
      </c>
      <c r="P10" s="22">
        <f>IF(AND($J9&gt;=DATEVALUE("2026/3/1"),$J9&lt;=DATEVALUE("2026/3/31")),IF(OR(IFERROR(VLOOKUP($A9,$V$6:$Z$25,5,FALSE),"")="",IFERROR(VLOOKUP($A9,$V$6:$Z$25,2,FALSE),"")&lt;&gt;P$7),VLOOKUP($F9,借上宿舎台帳!$B$6:$G$25,6,FALSE),VLOOKUP($A9,$V$6:$Z$25,5,FALSE)),0)</f>
        <v>0</v>
      </c>
      <c r="Q10" s="227"/>
      <c r="S10" s="6" t="s">
        <v>20</v>
      </c>
      <c r="T10" s="15">
        <f>B21</f>
        <v>0</v>
      </c>
      <c r="V10" s="63">
        <f>'日割計算書（第４四半期）'!A12</f>
        <v>0</v>
      </c>
      <c r="W10" s="64" t="str">
        <f>IF(V10&gt;0,'日割計算書（第４四半期）'!D12,"")</f>
        <v/>
      </c>
      <c r="X10" s="65" t="str">
        <f>IF('日割計算書（第４四半期）'!Q13&gt;'日割計算書（第４四半期）'!Z13,'日割計算書（第４四半期）'!Z13,'日割計算書（第４四半期）'!Q13)</f>
        <v/>
      </c>
      <c r="Y10" s="66">
        <f>IF($V10&gt;0,'日割計算書（第４四半期）'!H12,0)</f>
        <v>0</v>
      </c>
      <c r="Z10" s="66">
        <f>IF($V10&gt;0,'日割計算書（第４四半期）'!I12,0)</f>
        <v>0</v>
      </c>
      <c r="AB10" s="83">
        <v>5</v>
      </c>
      <c r="AC10" s="84">
        <f>N22</f>
        <v>0</v>
      </c>
      <c r="AD10" s="84">
        <f t="shared" ref="AD10:AE10" si="4">O22</f>
        <v>0</v>
      </c>
      <c r="AE10" s="84">
        <f t="shared" si="4"/>
        <v>0</v>
      </c>
    </row>
    <row r="11" spans="1:31" ht="30" customHeight="1" x14ac:dyDescent="0.15">
      <c r="A11" s="192"/>
      <c r="B11" s="231"/>
      <c r="C11" s="225"/>
      <c r="D11" s="236"/>
      <c r="E11" s="237"/>
      <c r="F11" s="244"/>
      <c r="G11" s="245"/>
      <c r="H11" s="246"/>
      <c r="I11" s="221"/>
      <c r="J11" s="221"/>
      <c r="K11" s="222"/>
      <c r="L11" s="391"/>
      <c r="M11" s="19" t="s">
        <v>16</v>
      </c>
      <c r="N11" s="22">
        <f>IF(OR(IFERROR(VLOOKUP($A9,$V$6:$X$25,3,FALSE),"")="",IFERROR(VLOOKUP($A9,$V$6:$X$25,2,FALSE),"")&lt;&gt;N$7),ROUNDDOWN(IF((N9-N10)&gt;=82000,82000,N9-N10)*3/4,-2),VLOOKUP($A9,$V$6:$X$25,3,FALSE))</f>
        <v>0</v>
      </c>
      <c r="O11" s="22">
        <f>IF(OR(IFERROR(VLOOKUP($A9,$V$6:$X$25,3,FALSE),"")="",IFERROR(VLOOKUP($A9,$V$6:$X$25,2,FALSE),"")&lt;&gt;O$7),ROUNDDOWN(IF((O9-O10)&gt;=82000,82000,O9-O10)*3/4,-2),VLOOKUP($A9,$V$6:$X$25,3,FALSE))</f>
        <v>0</v>
      </c>
      <c r="P11" s="22">
        <f>IF(OR(IFERROR(VLOOKUP($A9,$V$6:$X$25,3,FALSE),"")="",IFERROR(VLOOKUP($A9,$V$6:$X$25,2,FALSE),"")&lt;&gt;P$7),ROUNDDOWN(IF((P9-P10)&gt;=82000,82000,P9-P10)*3/4,-2),VLOOKUP($A9,$V$6:$X$25,3,FALSE))</f>
        <v>0</v>
      </c>
      <c r="Q11" s="228"/>
      <c r="S11" s="6" t="s">
        <v>21</v>
      </c>
      <c r="T11" s="15">
        <f>B24</f>
        <v>0</v>
      </c>
      <c r="V11" s="63">
        <f>'日割計算書（第４四半期）'!A14</f>
        <v>0</v>
      </c>
      <c r="W11" s="64" t="str">
        <f>IF(V11&gt;0,'日割計算書（第４四半期）'!D14,"")</f>
        <v/>
      </c>
      <c r="X11" s="65" t="str">
        <f>IF('日割計算書（第４四半期）'!Q15&gt;'日割計算書（第４四半期）'!Z15,'日割計算書（第４四半期）'!Z15,'日割計算書（第４四半期）'!Q15)</f>
        <v/>
      </c>
      <c r="Y11" s="66">
        <f>IF($V11&gt;0,'日割計算書（第４四半期）'!H14,0)</f>
        <v>0</v>
      </c>
      <c r="Z11" s="66">
        <f>IF($V11&gt;0,'日割計算書（第４四半期）'!I14,0)</f>
        <v>0</v>
      </c>
      <c r="AB11" s="83">
        <v>6</v>
      </c>
      <c r="AC11" s="84">
        <f>N25</f>
        <v>0</v>
      </c>
      <c r="AD11" s="84">
        <f t="shared" ref="AD11:AE11" si="5">O25</f>
        <v>0</v>
      </c>
      <c r="AE11" s="84">
        <f t="shared" si="5"/>
        <v>0</v>
      </c>
    </row>
    <row r="12" spans="1:31" ht="30" customHeight="1" x14ac:dyDescent="0.15">
      <c r="A12" s="190">
        <v>2</v>
      </c>
      <c r="B12" s="229"/>
      <c r="C12" s="223"/>
      <c r="D12" s="232"/>
      <c r="E12" s="233"/>
      <c r="F12" s="238"/>
      <c r="G12" s="239"/>
      <c r="H12" s="240"/>
      <c r="I12" s="219"/>
      <c r="J12" s="219"/>
      <c r="K12" s="222"/>
      <c r="L12" s="389"/>
      <c r="M12" s="19" t="s">
        <v>14</v>
      </c>
      <c r="N12" s="22">
        <f>IF(AND($I12&lt;=DATEVALUE("2026/1/31"),$J12&lt;=DATEVALUE("2026/3/31"),$J12&gt;=DATEVALUE("2025/4/1")),IF(OR(IFERROR(VLOOKUP($A12,$V$6:$Y$25,4,FALSE),"")="",IFERROR(VLOOKUP($A12,$V$6:$Y$25,2,FALSE),"")&lt;&gt;N$7),VLOOKUP($F12,借上宿舎台帳!$B$6:$F$25,5,FALSE),VLOOKUP($A12,$V$6:$Y$25,4,FALSE)),0)</f>
        <v>0</v>
      </c>
      <c r="O12" s="22">
        <f>IF(AND($I12&lt;=DATEVALUE("2026/2/28"),$J12&lt;=DATEVALUE("2026/3/31"),$J12&gt;=DATEVALUE("2026/2/1")),IF(OR(IFERROR(VLOOKUP($A12,$V$6:$Y$25,4,FALSE),"")="",IFERROR(VLOOKUP($A12,$V$6:$Y$25,2,FALSE),"")&lt;&gt;O$7),VLOOKUP($F12,借上宿舎台帳!$B$6:$F$25,5,FALSE),VLOOKUP($A12,$V$6:$Y$25,4,FALSE)),0)</f>
        <v>0</v>
      </c>
      <c r="P12" s="22">
        <f>IF(AND($J12&gt;=DATEVALUE("2026/3/1"),$J12&lt;=DATEVALUE("2026/3/31")),IF(OR(IFERROR(VLOOKUP($A12,$V$6:$Y$25,4,FALSE),"")="",IFERROR(VLOOKUP($A12,$V$6:$Y$25,2,FALSE),"")&lt;&gt;P$7),VLOOKUP($F12,借上宿舎台帳!$B$6:$F$25,5,FALSE),VLOOKUP($A12,$V$6:$Y$25,4,FALSE)),0)</f>
        <v>0</v>
      </c>
      <c r="Q12" s="226">
        <f t="shared" ref="Q12" si="6">IF(B12&gt;0,SUM(N14:P14),0)</f>
        <v>0</v>
      </c>
      <c r="S12" s="6" t="s">
        <v>60</v>
      </c>
      <c r="T12" s="15">
        <f>B27</f>
        <v>0</v>
      </c>
      <c r="V12" s="63">
        <f>'日割計算書（第４四半期）'!A16</f>
        <v>0</v>
      </c>
      <c r="W12" s="64" t="str">
        <f>IF(V12&gt;0,'日割計算書（第４四半期）'!D16,"")</f>
        <v/>
      </c>
      <c r="X12" s="65" t="str">
        <f>IF('日割計算書（第４四半期）'!Q17&gt;'日割計算書（第４四半期）'!Z17,'日割計算書（第４四半期）'!Z17,'日割計算書（第４四半期）'!Q17)</f>
        <v/>
      </c>
      <c r="Y12" s="66">
        <f>IF($V12&gt;0,'日割計算書（第４四半期）'!H16,0)</f>
        <v>0</v>
      </c>
      <c r="Z12" s="66">
        <f>IF($V12&gt;0,'日割計算書（第４四半期）'!I16,0)</f>
        <v>0</v>
      </c>
      <c r="AB12" s="83">
        <v>7</v>
      </c>
      <c r="AC12" s="84">
        <f>N28</f>
        <v>0</v>
      </c>
      <c r="AD12" s="84">
        <f t="shared" ref="AD12:AE12" si="7">O28</f>
        <v>0</v>
      </c>
      <c r="AE12" s="84">
        <f t="shared" si="7"/>
        <v>0</v>
      </c>
    </row>
    <row r="13" spans="1:31" ht="30" customHeight="1" x14ac:dyDescent="0.15">
      <c r="A13" s="191"/>
      <c r="B13" s="230"/>
      <c r="C13" s="224"/>
      <c r="D13" s="234"/>
      <c r="E13" s="235"/>
      <c r="F13" s="241"/>
      <c r="G13" s="242"/>
      <c r="H13" s="243"/>
      <c r="I13" s="220"/>
      <c r="J13" s="220"/>
      <c r="K13" s="222"/>
      <c r="L13" s="390"/>
      <c r="M13" s="19" t="s">
        <v>15</v>
      </c>
      <c r="N13" s="22">
        <f>IF(AND($I12&lt;=DATEVALUE("2026/1/31"),$J12&lt;=DATEVALUE("2026/3/31"),$J12&gt;=DATEVALUE("2025/4/1")),IF(OR(IFERROR(VLOOKUP($A12,$V$6:$Z$25,5,FALSE),"")="",IFERROR(VLOOKUP($A12,$V$6:$Z$25,2,FALSE),"")&lt;&gt;N$7),VLOOKUP($F12,借上宿舎台帳!$B$6:$G$25,6,FALSE),VLOOKUP($A12,$V$6:$Z$25,5,FALSE)),0)</f>
        <v>0</v>
      </c>
      <c r="O13" s="22">
        <f>IF(AND($I12&lt;=DATEVALUE("2026/2/28"),$J12&lt;=DATEVALUE("2026/3/31"),$J12&gt;=DATEVALUE("2026/2/1")),IF(OR(IFERROR(VLOOKUP($A12,$V$6:$Z$25,5,FALSE),"")="",IFERROR(VLOOKUP($A12,$V$6:$Z$25,2,FALSE),"")&lt;&gt;O$7),VLOOKUP($F12,借上宿舎台帳!$B$6:$G$25,6,FALSE),VLOOKUP($A12,$V$6:$Z$25,5,FALSE)),0)</f>
        <v>0</v>
      </c>
      <c r="P13" s="22">
        <f>IF(AND($J12&gt;=DATEVALUE("2026/3/1"),$J12&lt;=DATEVALUE("2026/3/31")),IF(OR(IFERROR(VLOOKUP($A12,$V$6:$Z$25,5,FALSE),"")="",IFERROR(VLOOKUP($A12,$V$6:$Z$25,2,FALSE),"")&lt;&gt;P$7),VLOOKUP($F12,借上宿舎台帳!$B$6:$G$25,6,FALSE),VLOOKUP($A12,$V$6:$Z$25,5,FALSE)),0)</f>
        <v>0</v>
      </c>
      <c r="Q13" s="227"/>
      <c r="S13" s="6" t="s">
        <v>61</v>
      </c>
      <c r="T13" s="15">
        <f>B30</f>
        <v>0</v>
      </c>
      <c r="V13" s="63">
        <f>'日割計算書（第４四半期）'!A18</f>
        <v>0</v>
      </c>
      <c r="W13" s="64" t="str">
        <f>IF(V13&gt;0,'日割計算書（第４四半期）'!D18,"")</f>
        <v/>
      </c>
      <c r="X13" s="65" t="str">
        <f>IF('日割計算書（第４四半期）'!Q19&gt;'日割計算書（第４四半期）'!Z19,'日割計算書（第４四半期）'!Z19,'日割計算書（第４四半期）'!Q19)</f>
        <v/>
      </c>
      <c r="Y13" s="66">
        <f>IF($V13&gt;0,'日割計算書（第４四半期）'!H18,0)</f>
        <v>0</v>
      </c>
      <c r="Z13" s="66">
        <f>IF($V13&gt;0,'日割計算書（第４四半期）'!I18,0)</f>
        <v>0</v>
      </c>
      <c r="AB13" s="83">
        <v>8</v>
      </c>
      <c r="AC13" s="84">
        <f>N31</f>
        <v>0</v>
      </c>
      <c r="AD13" s="84">
        <f t="shared" ref="AD13:AE13" si="8">O31</f>
        <v>0</v>
      </c>
      <c r="AE13" s="84">
        <f t="shared" si="8"/>
        <v>0</v>
      </c>
    </row>
    <row r="14" spans="1:31" ht="30" customHeight="1" x14ac:dyDescent="0.15">
      <c r="A14" s="192"/>
      <c r="B14" s="231"/>
      <c r="C14" s="225"/>
      <c r="D14" s="236"/>
      <c r="E14" s="237"/>
      <c r="F14" s="244"/>
      <c r="G14" s="245"/>
      <c r="H14" s="246"/>
      <c r="I14" s="221"/>
      <c r="J14" s="221"/>
      <c r="K14" s="222"/>
      <c r="L14" s="391"/>
      <c r="M14" s="19" t="s">
        <v>16</v>
      </c>
      <c r="N14" s="22">
        <f>IF(OR(IFERROR(VLOOKUP($A12,$V$6:$X$25,3,FALSE),"")="",IFERROR(VLOOKUP($A12,$V$6:$X$25,2,FALSE),"")&lt;&gt;N$7),ROUNDDOWN(IF((N12-N13)&gt;=82000,82000,N12-N13)*3/4,-2),VLOOKUP($A12,$V$6:$X$25,3,FALSE))</f>
        <v>0</v>
      </c>
      <c r="O14" s="22">
        <f>IF(OR(IFERROR(VLOOKUP($A12,$V$6:$X$25,3,FALSE),"")="",IFERROR(VLOOKUP($A12,$V$6:$X$25,2,FALSE),"")&lt;&gt;O$7),ROUNDDOWN(IF((O12-O13)&gt;=82000,82000,O12-O13)*3/4,-2),VLOOKUP($A12,$V$6:$X$25,3,FALSE))</f>
        <v>0</v>
      </c>
      <c r="P14" s="22">
        <f>IF(OR(IFERROR(VLOOKUP($A12,$V$6:$X$25,3,FALSE),"")="",IFERROR(VLOOKUP($A12,$V$6:$X$25,2,FALSE),"")&lt;&gt;P$7),ROUNDDOWN(IF((P12-P13)&gt;=82000,82000,P12-P13)*3/4,-2),VLOOKUP($A12,$V$6:$X$25,3,FALSE))</f>
        <v>0</v>
      </c>
      <c r="Q14" s="228"/>
      <c r="S14" s="6" t="s">
        <v>62</v>
      </c>
      <c r="T14" s="15">
        <f>B33</f>
        <v>0</v>
      </c>
      <c r="V14" s="63">
        <f>'日割計算書（第４四半期）'!A20</f>
        <v>0</v>
      </c>
      <c r="W14" s="64" t="str">
        <f>IF(V14&gt;0,'日割計算書（第４四半期）'!D20,"")</f>
        <v/>
      </c>
      <c r="X14" s="65" t="str">
        <f>IF('日割計算書（第４四半期）'!Q21&gt;'日割計算書（第４四半期）'!Z21,'日割計算書（第４四半期）'!Z21,'日割計算書（第４四半期）'!Q21)</f>
        <v/>
      </c>
      <c r="Y14" s="66">
        <f>IF($V14&gt;0,'日割計算書（第４四半期）'!H20,0)</f>
        <v>0</v>
      </c>
      <c r="Z14" s="66">
        <f>IF($V14&gt;0,'日割計算書（第４四半期）'!I20,0)</f>
        <v>0</v>
      </c>
      <c r="AB14" s="83">
        <v>9</v>
      </c>
      <c r="AC14" s="84">
        <f>N34</f>
        <v>0</v>
      </c>
      <c r="AD14" s="84">
        <f t="shared" ref="AD14:AE14" si="9">O34</f>
        <v>0</v>
      </c>
      <c r="AE14" s="84">
        <f t="shared" si="9"/>
        <v>0</v>
      </c>
    </row>
    <row r="15" spans="1:31" ht="30" customHeight="1" x14ac:dyDescent="0.15">
      <c r="A15" s="190">
        <v>3</v>
      </c>
      <c r="B15" s="229"/>
      <c r="C15" s="223"/>
      <c r="D15" s="232"/>
      <c r="E15" s="233"/>
      <c r="F15" s="238"/>
      <c r="G15" s="239"/>
      <c r="H15" s="240"/>
      <c r="I15" s="219"/>
      <c r="J15" s="219"/>
      <c r="K15" s="222"/>
      <c r="L15" s="389"/>
      <c r="M15" s="19" t="s">
        <v>14</v>
      </c>
      <c r="N15" s="22">
        <f>IF(AND($I15&lt;=DATEVALUE("2026/1/31"),$J15&lt;=DATEVALUE("2026/3/31"),$J15&gt;=DATEVALUE("2025/4/1")),IF(OR(IFERROR(VLOOKUP($A15,$V$6:$Y$25,4,FALSE),"")="",IFERROR(VLOOKUP($A15,$V$6:$Y$25,2,FALSE),"")&lt;&gt;N$7),VLOOKUP($F15,借上宿舎台帳!$B$6:$F$25,5,FALSE),VLOOKUP($A15,$V$6:$Y$25,4,FALSE)),0)</f>
        <v>0</v>
      </c>
      <c r="O15" s="22">
        <f>IF(AND($I15&lt;=DATEVALUE("2026/2/28"),$J15&lt;=DATEVALUE("2026/3/31"),$J15&gt;=DATEVALUE("2026/2/1")),IF(OR(IFERROR(VLOOKUP($A15,$V$6:$Y$25,4,FALSE),"")="",IFERROR(VLOOKUP($A15,$V$6:$Y$25,2,FALSE),"")&lt;&gt;O$7),VLOOKUP($F15,借上宿舎台帳!$B$6:$F$25,5,FALSE),VLOOKUP($A15,$V$6:$Y$25,4,FALSE)),0)</f>
        <v>0</v>
      </c>
      <c r="P15" s="22">
        <f>IF(AND($J15&gt;=DATEVALUE("2026/3/1"),$J15&lt;=DATEVALUE("2026/3/31")),IF(OR(IFERROR(VLOOKUP($A15,$V$6:$Y$25,4,FALSE),"")="",IFERROR(VLOOKUP($A15,$V$6:$Y$25,2,FALSE),"")&lt;&gt;P$7),VLOOKUP($F15,借上宿舎台帳!$B$6:$F$25,5,FALSE),VLOOKUP($A15,$V$6:$Y$25,4,FALSE)),0)</f>
        <v>0</v>
      </c>
      <c r="Q15" s="226">
        <f t="shared" ref="Q15" si="10">IF(B15&gt;0,SUM(N17:P17),0)</f>
        <v>0</v>
      </c>
      <c r="S15" s="6" t="s">
        <v>63</v>
      </c>
      <c r="T15" s="15">
        <f>B36</f>
        <v>0</v>
      </c>
      <c r="V15" s="63">
        <f>'日割計算書（第４四半期）'!A22</f>
        <v>0</v>
      </c>
      <c r="W15" s="64" t="str">
        <f>IF(V15&gt;0,'日割計算書（第４四半期）'!D22,"")</f>
        <v/>
      </c>
      <c r="X15" s="65" t="str">
        <f>IF('日割計算書（第４四半期）'!Q23&gt;'日割計算書（第４四半期）'!Z23,'日割計算書（第４四半期）'!Z23,'日割計算書（第４四半期）'!Q23)</f>
        <v/>
      </c>
      <c r="Y15" s="66">
        <f>IF($V15&gt;0,'日割計算書（第４四半期）'!H22,0)</f>
        <v>0</v>
      </c>
      <c r="Z15" s="66">
        <f>IF($V15&gt;0,'日割計算書（第４四半期）'!I22,0)</f>
        <v>0</v>
      </c>
      <c r="AB15" s="83">
        <v>10</v>
      </c>
      <c r="AC15" s="84">
        <f>N37</f>
        <v>0</v>
      </c>
      <c r="AD15" s="84">
        <f t="shared" ref="AD15:AE15" si="11">O37</f>
        <v>0</v>
      </c>
      <c r="AE15" s="84">
        <f t="shared" si="11"/>
        <v>0</v>
      </c>
    </row>
    <row r="16" spans="1:31" ht="30" customHeight="1" x14ac:dyDescent="0.15">
      <c r="A16" s="191"/>
      <c r="B16" s="230"/>
      <c r="C16" s="224"/>
      <c r="D16" s="234"/>
      <c r="E16" s="235"/>
      <c r="F16" s="241"/>
      <c r="G16" s="242"/>
      <c r="H16" s="243"/>
      <c r="I16" s="220"/>
      <c r="J16" s="220"/>
      <c r="K16" s="222"/>
      <c r="L16" s="390"/>
      <c r="M16" s="19" t="s">
        <v>15</v>
      </c>
      <c r="N16" s="22">
        <f>IF(AND($I15&lt;=DATEVALUE("2026/1/31"),$J15&lt;=DATEVALUE("2026/3/31"),$J15&gt;=DATEVALUE("2025/4/1")),IF(OR(IFERROR(VLOOKUP($A15,$V$6:$Z$25,5,FALSE),"")="",IFERROR(VLOOKUP($A15,$V$6:$Z$25,2,FALSE),"")&lt;&gt;N$7),VLOOKUP($F15,借上宿舎台帳!$B$6:$G$25,6,FALSE),VLOOKUP($A15,$V$6:$Z$25,5,FALSE)),0)</f>
        <v>0</v>
      </c>
      <c r="O16" s="22">
        <f>IF(AND($I15&lt;=DATEVALUE("2026/2/28"),$J15&lt;=DATEVALUE("2026/3/31"),$J15&gt;=DATEVALUE("2026/2/1")),IF(OR(IFERROR(VLOOKUP($A15,$V$6:$Z$25,5,FALSE),"")="",IFERROR(VLOOKUP($A15,$V$6:$Z$25,2,FALSE),"")&lt;&gt;O$7),VLOOKUP($F15,借上宿舎台帳!$B$6:$G$25,6,FALSE),VLOOKUP($A15,$V$6:$Z$25,5,FALSE)),0)</f>
        <v>0</v>
      </c>
      <c r="P16" s="22">
        <f>IF(AND($J15&gt;=DATEVALUE("2026/3/1"),$J15&lt;=DATEVALUE("2026/3/31")),IF(OR(IFERROR(VLOOKUP($A15,$V$6:$Z$25,5,FALSE),"")="",IFERROR(VLOOKUP($A15,$V$6:$Z$25,2,FALSE),"")&lt;&gt;P$7),VLOOKUP($F15,借上宿舎台帳!$B$6:$G$25,6,FALSE),VLOOKUP($A15,$V$6:$Z$25,5,FALSE)),0)</f>
        <v>0</v>
      </c>
      <c r="Q16" s="227"/>
      <c r="S16" s="6" t="s">
        <v>64</v>
      </c>
      <c r="T16" s="15">
        <f>B39</f>
        <v>0</v>
      </c>
      <c r="V16" s="63">
        <f>'日割計算書（第４四半期）'!A24</f>
        <v>0</v>
      </c>
      <c r="W16" s="64" t="str">
        <f>IF(V16&gt;0,'日割計算書（第４四半期）'!D24,"")</f>
        <v/>
      </c>
      <c r="X16" s="65" t="str">
        <f>IF('日割計算書（第４四半期）'!Q25&gt;'日割計算書（第４四半期）'!Z25,'日割計算書（第４四半期）'!Z25,'日割計算書（第４四半期）'!Q25)</f>
        <v/>
      </c>
      <c r="Y16" s="66">
        <f>IF($V16&gt;0,'日割計算書（第４四半期）'!H24,0)</f>
        <v>0</v>
      </c>
      <c r="Z16" s="66">
        <f>IF($V16&gt;0,'日割計算書（第４四半期）'!I24,0)</f>
        <v>0</v>
      </c>
      <c r="AB16" s="83">
        <v>11</v>
      </c>
      <c r="AC16" s="84">
        <f>N40</f>
        <v>0</v>
      </c>
      <c r="AD16" s="84">
        <f t="shared" ref="AD16:AE16" si="12">O40</f>
        <v>0</v>
      </c>
      <c r="AE16" s="84">
        <f t="shared" si="12"/>
        <v>0</v>
      </c>
    </row>
    <row r="17" spans="1:31" ht="30" customHeight="1" x14ac:dyDescent="0.15">
      <c r="A17" s="192"/>
      <c r="B17" s="231"/>
      <c r="C17" s="225"/>
      <c r="D17" s="236"/>
      <c r="E17" s="237"/>
      <c r="F17" s="244"/>
      <c r="G17" s="245"/>
      <c r="H17" s="246"/>
      <c r="I17" s="221"/>
      <c r="J17" s="221"/>
      <c r="K17" s="222"/>
      <c r="L17" s="391"/>
      <c r="M17" s="19" t="s">
        <v>16</v>
      </c>
      <c r="N17" s="22">
        <f>IF(OR(IFERROR(VLOOKUP($A15,$V$6:$X$25,3,FALSE),"")="",IFERROR(VLOOKUP($A15,$V$6:$X$25,2,FALSE),"")&lt;&gt;N$7),ROUNDDOWN(IF((N15-N16)&gt;=82000,82000,N15-N16)*3/4,-2),VLOOKUP($A15,$V$6:$X$25,3,FALSE))</f>
        <v>0</v>
      </c>
      <c r="O17" s="22">
        <f>IF(OR(IFERROR(VLOOKUP($A15,$V$6:$X$25,3,FALSE),"")="",IFERROR(VLOOKUP($A15,$V$6:$X$25,2,FALSE),"")&lt;&gt;O$7),ROUNDDOWN(IF((O15-O16)&gt;=82000,82000,O15-O16)*3/4,-2),VLOOKUP($A15,$V$6:$X$25,3,FALSE))</f>
        <v>0</v>
      </c>
      <c r="P17" s="22">
        <f>IF(OR(IFERROR(VLOOKUP($A15,$V$6:$X$25,3,FALSE),"")="",IFERROR(VLOOKUP($A15,$V$6:$X$25,2,FALSE),"")&lt;&gt;P$7),ROUNDDOWN(IF((P15-P16)&gt;=82000,82000,P15-P16)*3/4,-2),VLOOKUP($A15,$V$6:$X$25,3,FALSE))</f>
        <v>0</v>
      </c>
      <c r="Q17" s="228"/>
      <c r="S17" s="6" t="s">
        <v>65</v>
      </c>
      <c r="T17" s="15">
        <f>B42</f>
        <v>0</v>
      </c>
      <c r="V17" s="63">
        <f>'日割計算書（第４四半期）'!A26</f>
        <v>0</v>
      </c>
      <c r="W17" s="64" t="str">
        <f>IF(V17&gt;0,'日割計算書（第４四半期）'!D26,"")</f>
        <v/>
      </c>
      <c r="X17" s="65" t="str">
        <f>IF('日割計算書（第４四半期）'!Q27&gt;'日割計算書（第４四半期）'!Z27,'日割計算書（第４四半期）'!Z27,'日割計算書（第４四半期）'!Q27)</f>
        <v/>
      </c>
      <c r="Y17" s="66">
        <f>IF($V17&gt;0,'日割計算書（第４四半期）'!H26,0)</f>
        <v>0</v>
      </c>
      <c r="Z17" s="66">
        <f>IF($V17&gt;0,'日割計算書（第４四半期）'!I26,0)</f>
        <v>0</v>
      </c>
      <c r="AB17" s="83">
        <v>12</v>
      </c>
      <c r="AC17" s="84">
        <f>N43</f>
        <v>0</v>
      </c>
      <c r="AD17" s="84">
        <f t="shared" ref="AD17:AE17" si="13">O43</f>
        <v>0</v>
      </c>
      <c r="AE17" s="84">
        <f t="shared" si="13"/>
        <v>0</v>
      </c>
    </row>
    <row r="18" spans="1:31" ht="30" customHeight="1" x14ac:dyDescent="0.15">
      <c r="A18" s="190">
        <v>4</v>
      </c>
      <c r="B18" s="229"/>
      <c r="C18" s="223"/>
      <c r="D18" s="232"/>
      <c r="E18" s="233"/>
      <c r="F18" s="238"/>
      <c r="G18" s="239"/>
      <c r="H18" s="240"/>
      <c r="I18" s="219"/>
      <c r="J18" s="219"/>
      <c r="K18" s="222"/>
      <c r="L18" s="389"/>
      <c r="M18" s="19" t="s">
        <v>14</v>
      </c>
      <c r="N18" s="22">
        <f>IF(AND($I18&lt;=DATEVALUE("2026/1/31"),$J18&lt;=DATEVALUE("2026/3/31"),$J18&gt;=DATEVALUE("2025/4/1")),IF(OR(IFERROR(VLOOKUP($A18,$V$6:$Y$25,4,FALSE),"")="",IFERROR(VLOOKUP($A18,$V$6:$Y$25,2,FALSE),"")&lt;&gt;N$7),VLOOKUP($F18,借上宿舎台帳!$B$6:$F$25,5,FALSE),VLOOKUP($A18,$V$6:$Y$25,4,FALSE)),0)</f>
        <v>0</v>
      </c>
      <c r="O18" s="22">
        <f>IF(AND($I18&lt;=DATEVALUE("2026/2/28"),$J18&lt;=DATEVALUE("2026/3/31"),$J18&gt;=DATEVALUE("2026/2/1")),IF(OR(IFERROR(VLOOKUP($A18,$V$6:$Y$25,4,FALSE),"")="",IFERROR(VLOOKUP($A18,$V$6:$Y$25,2,FALSE),"")&lt;&gt;O$7),VLOOKUP($F18,借上宿舎台帳!$B$6:$F$25,5,FALSE),VLOOKUP($A18,$V$6:$Y$25,4,FALSE)),0)</f>
        <v>0</v>
      </c>
      <c r="P18" s="22">
        <f>IF(AND($J18&gt;=DATEVALUE("2026/3/1"),$J18&lt;=DATEVALUE("2026/3/31")),IF(OR(IFERROR(VLOOKUP($A18,$V$6:$Y$25,4,FALSE),"")="",IFERROR(VLOOKUP($A18,$V$6:$Y$25,2,FALSE),"")&lt;&gt;P$7),VLOOKUP($F18,借上宿舎台帳!$B$6:$F$25,5,FALSE),VLOOKUP($A18,$V$6:$Y$25,4,FALSE)),0)</f>
        <v>0</v>
      </c>
      <c r="Q18" s="226">
        <f t="shared" ref="Q18:Q66" si="14">IF(B18&gt;0,SUM(N20:P20),0)</f>
        <v>0</v>
      </c>
      <c r="S18" s="6" t="s">
        <v>66</v>
      </c>
      <c r="T18" s="15">
        <f>B45</f>
        <v>0</v>
      </c>
      <c r="V18" s="63">
        <f>'日割計算書（第４四半期）'!A28</f>
        <v>0</v>
      </c>
      <c r="W18" s="64" t="str">
        <f>IF(V18&gt;0,'日割計算書（第４四半期）'!D28,"")</f>
        <v/>
      </c>
      <c r="X18" s="65" t="str">
        <f>IF('日割計算書（第４四半期）'!Q29&gt;'日割計算書（第４四半期）'!Z29,'日割計算書（第４四半期）'!Z29,'日割計算書（第４四半期）'!Q29)</f>
        <v/>
      </c>
      <c r="Y18" s="66">
        <f>IF($V18&gt;0,'日割計算書（第４四半期）'!H28,0)</f>
        <v>0</v>
      </c>
      <c r="Z18" s="66">
        <f>IF($V18&gt;0,'日割計算書（第４四半期）'!I28,0)</f>
        <v>0</v>
      </c>
      <c r="AB18" s="83">
        <v>13</v>
      </c>
      <c r="AC18" s="84">
        <f>N46</f>
        <v>0</v>
      </c>
      <c r="AD18" s="84">
        <f t="shared" ref="AD18:AE18" si="15">O46</f>
        <v>0</v>
      </c>
      <c r="AE18" s="84">
        <f t="shared" si="15"/>
        <v>0</v>
      </c>
    </row>
    <row r="19" spans="1:31" ht="30" customHeight="1" x14ac:dyDescent="0.15">
      <c r="A19" s="191"/>
      <c r="B19" s="230"/>
      <c r="C19" s="224"/>
      <c r="D19" s="234"/>
      <c r="E19" s="235"/>
      <c r="F19" s="241"/>
      <c r="G19" s="242"/>
      <c r="H19" s="243"/>
      <c r="I19" s="220"/>
      <c r="J19" s="220"/>
      <c r="K19" s="222"/>
      <c r="L19" s="390"/>
      <c r="M19" s="19" t="s">
        <v>15</v>
      </c>
      <c r="N19" s="22">
        <f>IF(AND($I18&lt;=DATEVALUE("2026/1/31"),$J18&lt;=DATEVALUE("2026/3/31"),$J18&gt;=DATEVALUE("2025/4/1")),IF(OR(IFERROR(VLOOKUP($A18,$V$6:$Z$25,5,FALSE),"")="",IFERROR(VLOOKUP($A18,$V$6:$Z$25,2,FALSE),"")&lt;&gt;N$7),VLOOKUP($F18,借上宿舎台帳!$B$6:$G$25,6,FALSE),VLOOKUP($A18,$V$6:$Z$25,5,FALSE)),0)</f>
        <v>0</v>
      </c>
      <c r="O19" s="22">
        <f>IF(AND($I18&lt;=DATEVALUE("2026/2/28"),$J18&lt;=DATEVALUE("2026/3/31"),$J18&gt;=DATEVALUE("2026/2/1")),IF(OR(IFERROR(VLOOKUP($A18,$V$6:$Z$25,5,FALSE),"")="",IFERROR(VLOOKUP($A18,$V$6:$Z$25,2,FALSE),"")&lt;&gt;O$7),VLOOKUP($F18,借上宿舎台帳!$B$6:$G$25,6,FALSE),VLOOKUP($A18,$V$6:$Z$25,5,FALSE)),0)</f>
        <v>0</v>
      </c>
      <c r="P19" s="22">
        <f>IF(AND($J18&gt;=DATEVALUE("2026/3/1"),$J18&lt;=DATEVALUE("2026/3/31")),IF(OR(IFERROR(VLOOKUP($A18,$V$6:$Z$25,5,FALSE),"")="",IFERROR(VLOOKUP($A18,$V$6:$Z$25,2,FALSE),"")&lt;&gt;P$7),VLOOKUP($F18,借上宿舎台帳!$B$6:$G$25,6,FALSE),VLOOKUP($A18,$V$6:$Z$25,5,FALSE)),0)</f>
        <v>0</v>
      </c>
      <c r="Q19" s="227"/>
      <c r="S19" s="15" t="s">
        <v>67</v>
      </c>
      <c r="T19" s="15">
        <f>B48</f>
        <v>0</v>
      </c>
      <c r="V19" s="63">
        <f>'日割計算書（第４四半期）'!A30</f>
        <v>0</v>
      </c>
      <c r="W19" s="64" t="str">
        <f>IF(V19&gt;0,'日割計算書（第４四半期）'!D30,"")</f>
        <v/>
      </c>
      <c r="X19" s="65" t="str">
        <f>IF('日割計算書（第４四半期）'!Q31&gt;'日割計算書（第４四半期）'!Z31,'日割計算書（第４四半期）'!Z31,'日割計算書（第４四半期）'!Q31)</f>
        <v/>
      </c>
      <c r="Y19" s="66">
        <f>IF($V19&gt;0,'日割計算書（第４四半期）'!H30,0)</f>
        <v>0</v>
      </c>
      <c r="Z19" s="66">
        <f>IF($V19&gt;0,'日割計算書（第４四半期）'!I30,0)</f>
        <v>0</v>
      </c>
      <c r="AB19" s="83">
        <v>14</v>
      </c>
      <c r="AC19" s="84">
        <f>N49</f>
        <v>0</v>
      </c>
      <c r="AD19" s="84">
        <f t="shared" ref="AD19:AE19" si="16">O49</f>
        <v>0</v>
      </c>
      <c r="AE19" s="84">
        <f t="shared" si="16"/>
        <v>0</v>
      </c>
    </row>
    <row r="20" spans="1:31" ht="30" customHeight="1" x14ac:dyDescent="0.15">
      <c r="A20" s="192"/>
      <c r="B20" s="231"/>
      <c r="C20" s="225"/>
      <c r="D20" s="236"/>
      <c r="E20" s="237"/>
      <c r="F20" s="244"/>
      <c r="G20" s="245"/>
      <c r="H20" s="246"/>
      <c r="I20" s="221"/>
      <c r="J20" s="221"/>
      <c r="K20" s="222"/>
      <c r="L20" s="391"/>
      <c r="M20" s="19" t="s">
        <v>16</v>
      </c>
      <c r="N20" s="22">
        <f>IF(OR(IFERROR(VLOOKUP($A18,$V$6:$X$25,3,FALSE),"")="",IFERROR(VLOOKUP($A18,$V$6:$X$25,2,FALSE),"")&lt;&gt;N$7),ROUNDDOWN(IF((N18-N19)&gt;=82000,82000,N18-N19)*3/4,-2),VLOOKUP($A18,$V$6:$X$25,3,FALSE))</f>
        <v>0</v>
      </c>
      <c r="O20" s="22">
        <f>IF(OR(IFERROR(VLOOKUP($A18,$V$6:$X$25,3,FALSE),"")="",IFERROR(VLOOKUP($A18,$V$6:$X$25,2,FALSE),"")&lt;&gt;O$7),ROUNDDOWN(IF((O18-O19)&gt;=82000,82000,O18-O19)*3/4,-2),VLOOKUP($A18,$V$6:$X$25,3,FALSE))</f>
        <v>0</v>
      </c>
      <c r="P20" s="22">
        <f>IF(OR(IFERROR(VLOOKUP($A18,$V$6:$X$25,3,FALSE),"")="",IFERROR(VLOOKUP($A18,$V$6:$X$25,2,FALSE),"")&lt;&gt;P$7),ROUNDDOWN(IF((P18-P19)&gt;=82000,82000,P18-P19)*3/4,-2),VLOOKUP($A18,$V$6:$X$25,3,FALSE))</f>
        <v>0</v>
      </c>
      <c r="Q20" s="228"/>
      <c r="S20" s="15" t="s">
        <v>68</v>
      </c>
      <c r="T20" s="15">
        <f>B51</f>
        <v>0</v>
      </c>
      <c r="V20" s="63">
        <f>'日割計算書（第４四半期）'!A32</f>
        <v>0</v>
      </c>
      <c r="W20" s="64" t="str">
        <f>IF(V20&gt;0,'日割計算書（第４四半期）'!D32,"")</f>
        <v/>
      </c>
      <c r="X20" s="65" t="str">
        <f>IF('日割計算書（第４四半期）'!Q33&gt;'日割計算書（第４四半期）'!Z33,'日割計算書（第４四半期）'!Z33,'日割計算書（第４四半期）'!Q33)</f>
        <v/>
      </c>
      <c r="Y20" s="66">
        <f>IF($V20&gt;0,'日割計算書（第４四半期）'!H32,0)</f>
        <v>0</v>
      </c>
      <c r="Z20" s="66">
        <f>IF($V20&gt;0,'日割計算書（第４四半期）'!I32,0)</f>
        <v>0</v>
      </c>
      <c r="AB20" s="83">
        <v>15</v>
      </c>
      <c r="AC20" s="84">
        <f>N52</f>
        <v>0</v>
      </c>
      <c r="AD20" s="84">
        <f t="shared" ref="AD20:AE20" si="17">O52</f>
        <v>0</v>
      </c>
      <c r="AE20" s="84">
        <f t="shared" si="17"/>
        <v>0</v>
      </c>
    </row>
    <row r="21" spans="1:31" ht="30" customHeight="1" x14ac:dyDescent="0.15">
      <c r="A21" s="190">
        <v>5</v>
      </c>
      <c r="B21" s="229"/>
      <c r="C21" s="223"/>
      <c r="D21" s="232"/>
      <c r="E21" s="233"/>
      <c r="F21" s="238"/>
      <c r="G21" s="239"/>
      <c r="H21" s="240"/>
      <c r="I21" s="219"/>
      <c r="J21" s="219"/>
      <c r="K21" s="222"/>
      <c r="L21" s="389"/>
      <c r="M21" s="19" t="s">
        <v>14</v>
      </c>
      <c r="N21" s="22">
        <f>IF(AND($I21&lt;=DATEVALUE("2026/1/31"),$J21&lt;=DATEVALUE("2026/3/31"),$J21&gt;=DATEVALUE("2025/4/1")),IF(OR(IFERROR(VLOOKUP($A21,$V$6:$Y$25,4,FALSE),"")="",IFERROR(VLOOKUP($A21,$V$6:$Y$25,2,FALSE),"")&lt;&gt;N$7),VLOOKUP($F21,借上宿舎台帳!$B$6:$F$25,5,FALSE),VLOOKUP($A21,$V$6:$Y$25,4,FALSE)),0)</f>
        <v>0</v>
      </c>
      <c r="O21" s="22">
        <f>IF(AND($I21&lt;=DATEVALUE("2026/2/28"),$J21&lt;=DATEVALUE("2026/3/31"),$J21&gt;=DATEVALUE("2026/2/1")),IF(OR(IFERROR(VLOOKUP($A21,$V$6:$Y$25,4,FALSE),"")="",IFERROR(VLOOKUP($A21,$V$6:$Y$25,2,FALSE),"")&lt;&gt;O$7),VLOOKUP($F21,借上宿舎台帳!$B$6:$F$25,5,FALSE),VLOOKUP($A21,$V$6:$Y$25,4,FALSE)),0)</f>
        <v>0</v>
      </c>
      <c r="P21" s="22">
        <f>IF(AND($J21&gt;=DATEVALUE("2026/3/1"),$J21&lt;=DATEVALUE("2026/3/31")),IF(OR(IFERROR(VLOOKUP($A21,$V$6:$Y$25,4,FALSE),"")="",IFERROR(VLOOKUP($A21,$V$6:$Y$25,2,FALSE),"")&lt;&gt;P$7),VLOOKUP($F21,借上宿舎台帳!$B$6:$F$25,5,FALSE),VLOOKUP($A21,$V$6:$Y$25,4,FALSE)),0)</f>
        <v>0</v>
      </c>
      <c r="Q21" s="226">
        <f t="shared" si="14"/>
        <v>0</v>
      </c>
      <c r="S21" s="15" t="s">
        <v>69</v>
      </c>
      <c r="T21" s="15">
        <f>B54</f>
        <v>0</v>
      </c>
      <c r="V21" s="63">
        <f>'日割計算書（第４四半期）'!A34</f>
        <v>0</v>
      </c>
      <c r="W21" s="64" t="str">
        <f>IF(V21&gt;0,'日割計算書（第４四半期）'!D34,"")</f>
        <v/>
      </c>
      <c r="X21" s="65" t="str">
        <f>IF('日割計算書（第４四半期）'!Q35&gt;'日割計算書（第４四半期）'!Z35,'日割計算書（第４四半期）'!Z35,'日割計算書（第４四半期）'!Q35)</f>
        <v/>
      </c>
      <c r="Y21" s="66">
        <f>IF($V21&gt;0,'日割計算書（第４四半期）'!H34,0)</f>
        <v>0</v>
      </c>
      <c r="Z21" s="66">
        <f>IF($V21&gt;0,'日割計算書（第４四半期）'!I34,0)</f>
        <v>0</v>
      </c>
      <c r="AB21" s="83">
        <v>16</v>
      </c>
      <c r="AC21" s="84">
        <f>N55</f>
        <v>0</v>
      </c>
      <c r="AD21" s="84">
        <f t="shared" ref="AD21:AE21" si="18">O55</f>
        <v>0</v>
      </c>
      <c r="AE21" s="84">
        <f t="shared" si="18"/>
        <v>0</v>
      </c>
    </row>
    <row r="22" spans="1:31" ht="30" customHeight="1" x14ac:dyDescent="0.15">
      <c r="A22" s="191"/>
      <c r="B22" s="230"/>
      <c r="C22" s="224"/>
      <c r="D22" s="234"/>
      <c r="E22" s="235"/>
      <c r="F22" s="241"/>
      <c r="G22" s="242"/>
      <c r="H22" s="243"/>
      <c r="I22" s="220"/>
      <c r="J22" s="220"/>
      <c r="K22" s="222"/>
      <c r="L22" s="390"/>
      <c r="M22" s="19" t="s">
        <v>15</v>
      </c>
      <c r="N22" s="22">
        <f>IF(AND($I21&lt;=DATEVALUE("2026/1/31"),$J21&lt;=DATEVALUE("2026/3/31"),$J21&gt;=DATEVALUE("2025/4/1")),IF(OR(IFERROR(VLOOKUP($A21,$V$6:$Z$25,5,FALSE),"")="",IFERROR(VLOOKUP($A21,$V$6:$Z$25,2,FALSE),"")&lt;&gt;N$7),VLOOKUP($F21,借上宿舎台帳!$B$6:$G$25,6,FALSE),VLOOKUP($A21,$V$6:$Z$25,5,FALSE)),0)</f>
        <v>0</v>
      </c>
      <c r="O22" s="22">
        <f>IF(AND($I21&lt;=DATEVALUE("2026/2/28"),$J21&lt;=DATEVALUE("2026/3/31"),$J21&gt;=DATEVALUE("2026/2/1")),IF(OR(IFERROR(VLOOKUP($A21,$V$6:$Z$25,5,FALSE),"")="",IFERROR(VLOOKUP($A21,$V$6:$Z$25,2,FALSE),"")&lt;&gt;O$7),VLOOKUP($F21,借上宿舎台帳!$B$6:$G$25,6,FALSE),VLOOKUP($A21,$V$6:$Z$25,5,FALSE)),0)</f>
        <v>0</v>
      </c>
      <c r="P22" s="22">
        <f>IF(AND($J21&gt;=DATEVALUE("2026/3/1"),$J21&lt;=DATEVALUE("2026/3/31")),IF(OR(IFERROR(VLOOKUP($A21,$V$6:$Z$25,5,FALSE),"")="",IFERROR(VLOOKUP($A21,$V$6:$Z$25,2,FALSE),"")&lt;&gt;P$7),VLOOKUP($F21,借上宿舎台帳!$B$6:$G$25,6,FALSE),VLOOKUP($A21,$V$6:$Z$25,5,FALSE)),0)</f>
        <v>0</v>
      </c>
      <c r="Q22" s="227"/>
      <c r="T22" s="15">
        <f>B57</f>
        <v>0</v>
      </c>
      <c r="V22" s="63">
        <f>'日割計算書（第４四半期）'!A36</f>
        <v>0</v>
      </c>
      <c r="W22" s="64" t="str">
        <f>IF(V22&gt;0,'日割計算書（第４四半期）'!D36,"")</f>
        <v/>
      </c>
      <c r="X22" s="65" t="str">
        <f>IF('日割計算書（第４四半期）'!Q37&gt;'日割計算書（第４四半期）'!Z37,'日割計算書（第４四半期）'!Z37,'日割計算書（第４四半期）'!Q37)</f>
        <v/>
      </c>
      <c r="Y22" s="66">
        <f>IF($V22&gt;0,'日割計算書（第４四半期）'!H36,0)</f>
        <v>0</v>
      </c>
      <c r="Z22" s="66">
        <f>IF($V22&gt;0,'日割計算書（第４四半期）'!I36,0)</f>
        <v>0</v>
      </c>
      <c r="AB22" s="83">
        <v>17</v>
      </c>
      <c r="AC22" s="84">
        <f>N58</f>
        <v>0</v>
      </c>
      <c r="AD22" s="84">
        <f t="shared" ref="AD22:AE22" si="19">O58</f>
        <v>0</v>
      </c>
      <c r="AE22" s="84">
        <f t="shared" si="19"/>
        <v>0</v>
      </c>
    </row>
    <row r="23" spans="1:31" ht="30" customHeight="1" x14ac:dyDescent="0.15">
      <c r="A23" s="192"/>
      <c r="B23" s="231"/>
      <c r="C23" s="225"/>
      <c r="D23" s="236"/>
      <c r="E23" s="237"/>
      <c r="F23" s="244"/>
      <c r="G23" s="245"/>
      <c r="H23" s="246"/>
      <c r="I23" s="221"/>
      <c r="J23" s="221"/>
      <c r="K23" s="222"/>
      <c r="L23" s="391"/>
      <c r="M23" s="19" t="s">
        <v>16</v>
      </c>
      <c r="N23" s="22">
        <f>IF(OR(IFERROR(VLOOKUP($A21,$V$6:$X$25,3,FALSE),"")="",IFERROR(VLOOKUP($A21,$V$6:$X$25,2,FALSE),"")&lt;&gt;N$7),ROUNDDOWN(IF((N21-N22)&gt;=82000,82000,N21-N22)*3/4,-2),VLOOKUP($A21,$V$6:$X$25,3,FALSE))</f>
        <v>0</v>
      </c>
      <c r="O23" s="22">
        <f>IF(OR(IFERROR(VLOOKUP($A21,$V$6:$X$25,3,FALSE),"")="",IFERROR(VLOOKUP($A21,$V$6:$X$25,2,FALSE),"")&lt;&gt;O$7),ROUNDDOWN(IF((O21-O22)&gt;=82000,82000,O21-O22)*3/4,-2),VLOOKUP($A21,$V$6:$X$25,3,FALSE))</f>
        <v>0</v>
      </c>
      <c r="P23" s="22">
        <f>IF(OR(IFERROR(VLOOKUP($A21,$V$6:$X$25,3,FALSE),"")="",IFERROR(VLOOKUP($A21,$V$6:$X$25,2,FALSE),"")&lt;&gt;P$7),ROUNDDOWN(IF((P21-P22)&gt;=82000,82000,P21-P22)*3/4,-2),VLOOKUP($A21,$V$6:$X$25,3,FALSE))</f>
        <v>0</v>
      </c>
      <c r="Q23" s="228"/>
      <c r="T23" s="15">
        <f>B60</f>
        <v>0</v>
      </c>
      <c r="V23" s="63">
        <f>'日割計算書（第４四半期）'!A38</f>
        <v>0</v>
      </c>
      <c r="W23" s="64" t="str">
        <f>IF(V23&gt;0,'日割計算書（第４四半期）'!D38,"")</f>
        <v/>
      </c>
      <c r="X23" s="65" t="str">
        <f>IF('日割計算書（第４四半期）'!Q39&gt;'日割計算書（第４四半期）'!Z39,'日割計算書（第４四半期）'!Z39,'日割計算書（第４四半期）'!Q39)</f>
        <v/>
      </c>
      <c r="Y23" s="66">
        <f>IF($V23&gt;0,'日割計算書（第４四半期）'!H38,0)</f>
        <v>0</v>
      </c>
      <c r="Z23" s="66">
        <f>IF($V23&gt;0,'日割計算書（第４四半期）'!I38,0)</f>
        <v>0</v>
      </c>
      <c r="AB23" s="83">
        <v>18</v>
      </c>
      <c r="AC23" s="84">
        <f>N61</f>
        <v>0</v>
      </c>
      <c r="AD23" s="84">
        <f t="shared" ref="AD23:AE23" si="20">O61</f>
        <v>0</v>
      </c>
      <c r="AE23" s="84">
        <f t="shared" si="20"/>
        <v>0</v>
      </c>
    </row>
    <row r="24" spans="1:31" ht="30" customHeight="1" x14ac:dyDescent="0.15">
      <c r="A24" s="190">
        <v>6</v>
      </c>
      <c r="B24" s="229"/>
      <c r="C24" s="223"/>
      <c r="D24" s="232"/>
      <c r="E24" s="233"/>
      <c r="F24" s="238"/>
      <c r="G24" s="239"/>
      <c r="H24" s="240"/>
      <c r="I24" s="219"/>
      <c r="J24" s="219"/>
      <c r="K24" s="222"/>
      <c r="L24" s="389"/>
      <c r="M24" s="19" t="s">
        <v>14</v>
      </c>
      <c r="N24" s="22">
        <f>IF(AND($I24&lt;=DATEVALUE("2026/1/31"),$J24&lt;=DATEVALUE("2026/3/31"),$J24&gt;=DATEVALUE("2025/4/1")),IF(OR(IFERROR(VLOOKUP($A24,$V$6:$Y$25,4,FALSE),"")="",IFERROR(VLOOKUP($A24,$V$6:$Y$25,2,FALSE),"")&lt;&gt;N$7),VLOOKUP($F24,借上宿舎台帳!$B$6:$F$25,5,FALSE),VLOOKUP($A24,$V$6:$Y$25,4,FALSE)),0)</f>
        <v>0</v>
      </c>
      <c r="O24" s="22">
        <f>IF(AND($I24&lt;=DATEVALUE("2026/2/28"),$J24&lt;=DATEVALUE("2026/3/31"),$J24&gt;=DATEVALUE("2026/2/1")),IF(OR(IFERROR(VLOOKUP($A24,$V$6:$Y$25,4,FALSE),"")="",IFERROR(VLOOKUP($A24,$V$6:$Y$25,2,FALSE),"")&lt;&gt;O$7),VLOOKUP($F24,借上宿舎台帳!$B$6:$F$25,5,FALSE),VLOOKUP($A24,$V$6:$Y$25,4,FALSE)),0)</f>
        <v>0</v>
      </c>
      <c r="P24" s="22">
        <f>IF(AND($J24&gt;=DATEVALUE("2026/3/1"),$J24&lt;=DATEVALUE("2026/3/31")),IF(OR(IFERROR(VLOOKUP($A24,$V$6:$Y$25,4,FALSE),"")="",IFERROR(VLOOKUP($A24,$V$6:$Y$25,2,FALSE),"")&lt;&gt;P$7),VLOOKUP($F24,借上宿舎台帳!$B$6:$F$25,5,FALSE),VLOOKUP($A24,$V$6:$Y$25,4,FALSE)),0)</f>
        <v>0</v>
      </c>
      <c r="Q24" s="226">
        <f t="shared" si="14"/>
        <v>0</v>
      </c>
      <c r="T24" s="15">
        <f>B63</f>
        <v>0</v>
      </c>
      <c r="V24" s="63">
        <f>'日割計算書（第４四半期）'!A40</f>
        <v>0</v>
      </c>
      <c r="W24" s="64" t="str">
        <f>IF(V24&gt;0,'日割計算書（第４四半期）'!D42,"")</f>
        <v/>
      </c>
      <c r="X24" s="65" t="str">
        <f>IF('日割計算書（第４四半期）'!Q41&gt;'日割計算書（第４四半期）'!Z41,'日割計算書（第４四半期）'!Z41,'日割計算書（第４四半期）'!Q41)</f>
        <v/>
      </c>
      <c r="Y24" s="66">
        <f>IF($V24&gt;0,'日割計算書（第４四半期）'!H40,0)</f>
        <v>0</v>
      </c>
      <c r="Z24" s="66">
        <f>IF($V24&gt;0,'日割計算書（第４四半期）'!I40,0)</f>
        <v>0</v>
      </c>
      <c r="AB24" s="83">
        <v>19</v>
      </c>
      <c r="AC24" s="84">
        <f>N64</f>
        <v>0</v>
      </c>
      <c r="AD24" s="84">
        <f t="shared" ref="AD24:AE24" si="21">O64</f>
        <v>0</v>
      </c>
      <c r="AE24" s="84">
        <f t="shared" si="21"/>
        <v>0</v>
      </c>
    </row>
    <row r="25" spans="1:31" ht="30" customHeight="1" x14ac:dyDescent="0.15">
      <c r="A25" s="191"/>
      <c r="B25" s="230"/>
      <c r="C25" s="224"/>
      <c r="D25" s="234"/>
      <c r="E25" s="235"/>
      <c r="F25" s="241"/>
      <c r="G25" s="242"/>
      <c r="H25" s="243"/>
      <c r="I25" s="220"/>
      <c r="J25" s="220"/>
      <c r="K25" s="222"/>
      <c r="L25" s="390"/>
      <c r="M25" s="19" t="s">
        <v>15</v>
      </c>
      <c r="N25" s="22">
        <f>IF(AND($I24&lt;=DATEVALUE("2026/1/31"),$J24&lt;=DATEVALUE("2026/3/31"),$J24&gt;=DATEVALUE("2025/4/1")),IF(OR(IFERROR(VLOOKUP($A24,$V$6:$Z$25,5,FALSE),"")="",IFERROR(VLOOKUP($A24,$V$6:$Z$25,2,FALSE),"")&lt;&gt;N$7),VLOOKUP($F24,借上宿舎台帳!$B$6:$G$25,6,FALSE),VLOOKUP($A24,$V$6:$Z$25,5,FALSE)),0)</f>
        <v>0</v>
      </c>
      <c r="O25" s="22">
        <f>IF(AND($I24&lt;=DATEVALUE("2026/2/28"),$J24&lt;=DATEVALUE("2026/3/31"),$J24&gt;=DATEVALUE("2026/2/1")),IF(OR(IFERROR(VLOOKUP($A24,$V$6:$Z$25,5,FALSE),"")="",IFERROR(VLOOKUP($A24,$V$6:$Z$25,2,FALSE),"")&lt;&gt;O$7),VLOOKUP($F24,借上宿舎台帳!$B$6:$G$25,6,FALSE),VLOOKUP($A24,$V$6:$Z$25,5,FALSE)),0)</f>
        <v>0</v>
      </c>
      <c r="P25" s="22">
        <f>IF(AND($J24&gt;=DATEVALUE("2026/3/1"),$J24&lt;=DATEVALUE("2026/3/31")),IF(OR(IFERROR(VLOOKUP($A24,$V$6:$Z$25,5,FALSE),"")="",IFERROR(VLOOKUP($A24,$V$6:$Z$25,2,FALSE),"")&lt;&gt;P$7),VLOOKUP($F24,借上宿舎台帳!$B$6:$G$25,6,FALSE),VLOOKUP($A24,$V$6:$Z$25,5,FALSE)),0)</f>
        <v>0</v>
      </c>
      <c r="Q25" s="227"/>
      <c r="T25" s="15">
        <f>B66</f>
        <v>0</v>
      </c>
      <c r="V25" s="63">
        <f>'日割計算書（第４四半期）'!A42</f>
        <v>0</v>
      </c>
      <c r="W25" s="64" t="str">
        <f>IF(V25&gt;0,'日割計算書（第４四半期）'!D44,"")</f>
        <v/>
      </c>
      <c r="X25" s="65" t="str">
        <f>IF('日割計算書（第４四半期）'!Q43&gt;'日割計算書（第４四半期）'!Z43,'日割計算書（第４四半期）'!Z43,'日割計算書（第４四半期）'!Q43)</f>
        <v/>
      </c>
      <c r="Y25" s="66">
        <f>IF($V25&gt;0,'日割計算書（第４四半期）'!H42,0)</f>
        <v>0</v>
      </c>
      <c r="Z25" s="66">
        <f>IF($V25&gt;0,'日割計算書（第４四半期）'!I42,0)</f>
        <v>0</v>
      </c>
      <c r="AB25" s="83">
        <v>20</v>
      </c>
      <c r="AC25" s="84">
        <f>N67</f>
        <v>0</v>
      </c>
      <c r="AD25" s="84">
        <f t="shared" ref="AD25:AE25" si="22">O67</f>
        <v>0</v>
      </c>
      <c r="AE25" s="84">
        <f t="shared" si="22"/>
        <v>0</v>
      </c>
    </row>
    <row r="26" spans="1:31" ht="30" customHeight="1" x14ac:dyDescent="0.15">
      <c r="A26" s="192"/>
      <c r="B26" s="231"/>
      <c r="C26" s="225"/>
      <c r="D26" s="236"/>
      <c r="E26" s="237"/>
      <c r="F26" s="244"/>
      <c r="G26" s="245"/>
      <c r="H26" s="246"/>
      <c r="I26" s="221"/>
      <c r="J26" s="221"/>
      <c r="K26" s="222"/>
      <c r="L26" s="391"/>
      <c r="M26" s="19" t="s">
        <v>16</v>
      </c>
      <c r="N26" s="22">
        <f>IF(OR(IFERROR(VLOOKUP($A24,$V$6:$X$25,3,FALSE),"")="",IFERROR(VLOOKUP($A24,$V$6:$X$25,2,FALSE),"")&lt;&gt;N$7),ROUNDDOWN(IF((N24-N25)&gt;=82000,82000,N24-N25)*3/4,-2),VLOOKUP($A24,$V$6:$X$25,3,FALSE))</f>
        <v>0</v>
      </c>
      <c r="O26" s="22">
        <f>IF(OR(IFERROR(VLOOKUP($A24,$V$6:$X$25,3,FALSE),"")="",IFERROR(VLOOKUP($A24,$V$6:$X$25,2,FALSE),"")&lt;&gt;O$7),ROUNDDOWN(IF((O24-O25)&gt;=82000,82000,O24-O25)*3/4,-2),VLOOKUP($A24,$V$6:$X$25,3,FALSE))</f>
        <v>0</v>
      </c>
      <c r="P26" s="22">
        <f>IF(OR(IFERROR(VLOOKUP($A24,$V$6:$X$25,3,FALSE),"")="",IFERROR(VLOOKUP($A24,$V$6:$X$25,2,FALSE),"")&lt;&gt;P$7),ROUNDDOWN(IF((P24-P25)&gt;=82000,82000,P24-P25)*3/4,-2),VLOOKUP($A24,$V$6:$X$25,3,FALSE))</f>
        <v>0</v>
      </c>
      <c r="Q26" s="228"/>
      <c r="S26" s="12" t="s">
        <v>108</v>
      </c>
      <c r="T26" s="15">
        <f>SUMPRODUCT(1/COUNTIF(T6:T25,T6:T25))-1</f>
        <v>0</v>
      </c>
    </row>
    <row r="27" spans="1:31" ht="30" customHeight="1" x14ac:dyDescent="0.15">
      <c r="A27" s="190">
        <v>7</v>
      </c>
      <c r="B27" s="229"/>
      <c r="C27" s="223"/>
      <c r="D27" s="232"/>
      <c r="E27" s="233"/>
      <c r="F27" s="238"/>
      <c r="G27" s="239"/>
      <c r="H27" s="240"/>
      <c r="I27" s="219"/>
      <c r="J27" s="219"/>
      <c r="K27" s="222"/>
      <c r="L27" s="389"/>
      <c r="M27" s="19" t="s">
        <v>14</v>
      </c>
      <c r="N27" s="22">
        <f>IF(AND($I27&lt;=DATEVALUE("2026/1/31"),$J27&lt;=DATEVALUE("2026/3/31"),$J27&gt;=DATEVALUE("2025/4/1")),IF(OR(IFERROR(VLOOKUP($A27,$V$6:$Y$25,4,FALSE),"")="",IFERROR(VLOOKUP($A27,$V$6:$Y$25,2,FALSE),"")&lt;&gt;N$7),VLOOKUP($F27,借上宿舎台帳!$B$6:$F$25,5,FALSE),VLOOKUP($A27,$V$6:$Y$25,4,FALSE)),0)</f>
        <v>0</v>
      </c>
      <c r="O27" s="22">
        <f>IF(AND($I27&lt;=DATEVALUE("2026/2/28"),$J27&lt;=DATEVALUE("2026/3/31"),$J27&gt;=DATEVALUE("2026/2/1")),IF(OR(IFERROR(VLOOKUP($A27,$V$6:$Y$25,4,FALSE),"")="",IFERROR(VLOOKUP($A27,$V$6:$Y$25,2,FALSE),"")&lt;&gt;O$7),VLOOKUP($F27,借上宿舎台帳!$B$6:$F$25,5,FALSE),VLOOKUP($A27,$V$6:$Y$25,4,FALSE)),0)</f>
        <v>0</v>
      </c>
      <c r="P27" s="22">
        <f>IF(AND($J27&gt;=DATEVALUE("2026/3/1"),$J27&lt;=DATEVALUE("2026/3/31")),IF(OR(IFERROR(VLOOKUP($A27,$V$6:$Y$25,4,FALSE),"")="",IFERROR(VLOOKUP($A27,$V$6:$Y$25,2,FALSE),"")&lt;&gt;P$7),VLOOKUP($F27,借上宿舎台帳!$B$6:$F$25,5,FALSE),VLOOKUP($A27,$V$6:$Y$25,4,FALSE)),0)</f>
        <v>0</v>
      </c>
      <c r="Q27" s="226">
        <f t="shared" si="14"/>
        <v>0</v>
      </c>
    </row>
    <row r="28" spans="1:31" ht="30" customHeight="1" x14ac:dyDescent="0.15">
      <c r="A28" s="191"/>
      <c r="B28" s="230"/>
      <c r="C28" s="224"/>
      <c r="D28" s="234"/>
      <c r="E28" s="235"/>
      <c r="F28" s="241"/>
      <c r="G28" s="242"/>
      <c r="H28" s="243"/>
      <c r="I28" s="220"/>
      <c r="J28" s="220"/>
      <c r="K28" s="222"/>
      <c r="L28" s="390"/>
      <c r="M28" s="19" t="s">
        <v>15</v>
      </c>
      <c r="N28" s="22">
        <f>IF(AND($I27&lt;=DATEVALUE("2026/1/31"),$J27&lt;=DATEVALUE("2026/3/31"),$J27&gt;=DATEVALUE("2025/4/1")),IF(OR(IFERROR(VLOOKUP($A27,$V$6:$Z$25,5,FALSE),"")="",IFERROR(VLOOKUP($A27,$V$6:$Z$25,2,FALSE),"")&lt;&gt;N$7),VLOOKUP($F27,借上宿舎台帳!$B$6:$G$25,6,FALSE),VLOOKUP($A27,$V$6:$Z$25,5,FALSE)),0)</f>
        <v>0</v>
      </c>
      <c r="O28" s="22">
        <f>IF(AND($I27&lt;=DATEVALUE("2026/2/28"),$J27&lt;=DATEVALUE("2026/3/31"),$J27&gt;=DATEVALUE("2026/2/1")),IF(OR(IFERROR(VLOOKUP($A27,$V$6:$Z$25,5,FALSE),"")="",IFERROR(VLOOKUP($A27,$V$6:$Z$25,2,FALSE),"")&lt;&gt;O$7),VLOOKUP($F27,借上宿舎台帳!$B$6:$G$25,6,FALSE),VLOOKUP($A27,$V$6:$Z$25,5,FALSE)),0)</f>
        <v>0</v>
      </c>
      <c r="P28" s="22">
        <f>IF(AND($J27&gt;=DATEVALUE("2026/3/1"),$J27&lt;=DATEVALUE("2026/3/31")),IF(OR(IFERROR(VLOOKUP($A27,$V$6:$Z$25,5,FALSE),"")="",IFERROR(VLOOKUP($A27,$V$6:$Z$25,2,FALSE),"")&lt;&gt;P$7),VLOOKUP($F27,借上宿舎台帳!$B$6:$G$25,6,FALSE),VLOOKUP($A27,$V$6:$Z$25,5,FALSE)),0)</f>
        <v>0</v>
      </c>
      <c r="Q28" s="227"/>
    </row>
    <row r="29" spans="1:31" ht="30" customHeight="1" x14ac:dyDescent="0.15">
      <c r="A29" s="192"/>
      <c r="B29" s="231"/>
      <c r="C29" s="225"/>
      <c r="D29" s="236"/>
      <c r="E29" s="237"/>
      <c r="F29" s="244"/>
      <c r="G29" s="245"/>
      <c r="H29" s="246"/>
      <c r="I29" s="221"/>
      <c r="J29" s="221"/>
      <c r="K29" s="222"/>
      <c r="L29" s="391"/>
      <c r="M29" s="19" t="s">
        <v>16</v>
      </c>
      <c r="N29" s="22">
        <f>IF(OR(IFERROR(VLOOKUP($A27,$V$6:$X$25,3,FALSE),"")="",IFERROR(VLOOKUP($A27,$V$6:$X$25,2,FALSE),"")&lt;&gt;N$7),ROUNDDOWN(IF((N27-N28)&gt;=82000,82000,N27-N28)*3/4,-2),VLOOKUP($A27,$V$6:$X$25,3,FALSE))</f>
        <v>0</v>
      </c>
      <c r="O29" s="22">
        <f>IF(OR(IFERROR(VLOOKUP($A27,$V$6:$X$25,3,FALSE),"")="",IFERROR(VLOOKUP($A27,$V$6:$X$25,2,FALSE),"")&lt;&gt;O$7),ROUNDDOWN(IF((O27-O28)&gt;=82000,82000,O27-O28)*3/4,-2),VLOOKUP($A27,$V$6:$X$25,3,FALSE))</f>
        <v>0</v>
      </c>
      <c r="P29" s="22">
        <f>IF(OR(IFERROR(VLOOKUP($A27,$V$6:$X$25,3,FALSE),"")="",IFERROR(VLOOKUP($A27,$V$6:$X$25,2,FALSE),"")&lt;&gt;P$7),ROUNDDOWN(IF((P27-P28)&gt;=82000,82000,P27-P28)*3/4,-2),VLOOKUP($A27,$V$6:$X$25,3,FALSE))</f>
        <v>0</v>
      </c>
      <c r="Q29" s="228"/>
    </row>
    <row r="30" spans="1:31" ht="30" customHeight="1" x14ac:dyDescent="0.15">
      <c r="A30" s="190">
        <v>8</v>
      </c>
      <c r="B30" s="229"/>
      <c r="C30" s="223"/>
      <c r="D30" s="232"/>
      <c r="E30" s="233"/>
      <c r="F30" s="238"/>
      <c r="G30" s="239"/>
      <c r="H30" s="240"/>
      <c r="I30" s="219"/>
      <c r="J30" s="219"/>
      <c r="K30" s="222"/>
      <c r="L30" s="389"/>
      <c r="M30" s="19" t="s">
        <v>14</v>
      </c>
      <c r="N30" s="22">
        <f>IF(AND($I30&lt;=DATEVALUE("2026/1/31"),$J30&lt;=DATEVALUE("2026/3/31"),$J30&gt;=DATEVALUE("2025/4/1")),IF(OR(IFERROR(VLOOKUP($A30,$V$6:$Y$25,4,FALSE),"")="",IFERROR(VLOOKUP($A30,$V$6:$Y$25,2,FALSE),"")&lt;&gt;N$7),VLOOKUP($F30,借上宿舎台帳!$B$6:$F$25,5,FALSE),VLOOKUP($A30,$V$6:$Y$25,4,FALSE)),0)</f>
        <v>0</v>
      </c>
      <c r="O30" s="22">
        <f>IF(AND($I30&lt;=DATEVALUE("2026/2/28"),$J30&lt;=DATEVALUE("2026/3/31"),$J30&gt;=DATEVALUE("2026/2/1")),IF(OR(IFERROR(VLOOKUP($A30,$V$6:$Y$25,4,FALSE),"")="",IFERROR(VLOOKUP($A30,$V$6:$Y$25,2,FALSE),"")&lt;&gt;O$7),VLOOKUP($F30,借上宿舎台帳!$B$6:$F$25,5,FALSE),VLOOKUP($A30,$V$6:$Y$25,4,FALSE)),0)</f>
        <v>0</v>
      </c>
      <c r="P30" s="22">
        <f>IF(AND($J30&gt;=DATEVALUE("2026/3/1"),$J30&lt;=DATEVALUE("2026/3/31")),IF(OR(IFERROR(VLOOKUP($A30,$V$6:$Y$25,4,FALSE),"")="",IFERROR(VLOOKUP($A30,$V$6:$Y$25,2,FALSE),"")&lt;&gt;P$7),VLOOKUP($F30,借上宿舎台帳!$B$6:$F$25,5,FALSE),VLOOKUP($A30,$V$6:$Y$25,4,FALSE)),0)</f>
        <v>0</v>
      </c>
      <c r="Q30" s="226">
        <f t="shared" si="14"/>
        <v>0</v>
      </c>
    </row>
    <row r="31" spans="1:31" ht="30" customHeight="1" x14ac:dyDescent="0.15">
      <c r="A31" s="191"/>
      <c r="B31" s="230"/>
      <c r="C31" s="224"/>
      <c r="D31" s="234"/>
      <c r="E31" s="235"/>
      <c r="F31" s="241"/>
      <c r="G31" s="242"/>
      <c r="H31" s="243"/>
      <c r="I31" s="220"/>
      <c r="J31" s="220"/>
      <c r="K31" s="222"/>
      <c r="L31" s="390"/>
      <c r="M31" s="19" t="s">
        <v>15</v>
      </c>
      <c r="N31" s="22">
        <f>IF(AND($I30&lt;=DATEVALUE("2026/1/31"),$J30&lt;=DATEVALUE("2026/3/31"),$J30&gt;=DATEVALUE("2025/4/1")),IF(OR(IFERROR(VLOOKUP($A30,$V$6:$Z$25,5,FALSE),"")="",IFERROR(VLOOKUP($A30,$V$6:$Z$25,2,FALSE),"")&lt;&gt;N$7),VLOOKUP($F30,借上宿舎台帳!$B$6:$G$25,6,FALSE),VLOOKUP($A30,$V$6:$Z$25,5,FALSE)),0)</f>
        <v>0</v>
      </c>
      <c r="O31" s="22">
        <f>IF(AND($I30&lt;=DATEVALUE("2026/2/28"),$J30&lt;=DATEVALUE("2026/3/31"),$J30&gt;=DATEVALUE("2026/2/1")),IF(OR(IFERROR(VLOOKUP($A30,$V$6:$Z$25,5,FALSE),"")="",IFERROR(VLOOKUP($A30,$V$6:$Z$25,2,FALSE),"")&lt;&gt;O$7),VLOOKUP($F30,借上宿舎台帳!$B$6:$G$25,6,FALSE),VLOOKUP($A30,$V$6:$Z$25,5,FALSE)),0)</f>
        <v>0</v>
      </c>
      <c r="P31" s="22">
        <f>IF(AND($J30&gt;=DATEVALUE("2026/3/1"),$J30&lt;=DATEVALUE("2026/3/31")),IF(OR(IFERROR(VLOOKUP($A30,$V$6:$Z$25,5,FALSE),"")="",IFERROR(VLOOKUP($A30,$V$6:$Z$25,2,FALSE),"")&lt;&gt;P$7),VLOOKUP($F30,借上宿舎台帳!$B$6:$G$25,6,FALSE),VLOOKUP($A30,$V$6:$Z$25,5,FALSE)),0)</f>
        <v>0</v>
      </c>
      <c r="Q31" s="227"/>
    </row>
    <row r="32" spans="1:31" ht="30" customHeight="1" x14ac:dyDescent="0.15">
      <c r="A32" s="192"/>
      <c r="B32" s="231"/>
      <c r="C32" s="225"/>
      <c r="D32" s="236"/>
      <c r="E32" s="237"/>
      <c r="F32" s="244"/>
      <c r="G32" s="245"/>
      <c r="H32" s="246"/>
      <c r="I32" s="221"/>
      <c r="J32" s="221"/>
      <c r="K32" s="222"/>
      <c r="L32" s="391"/>
      <c r="M32" s="19" t="s">
        <v>16</v>
      </c>
      <c r="N32" s="22">
        <f>IF(OR(IFERROR(VLOOKUP($A30,$V$6:$X$25,3,FALSE),"")="",IFERROR(VLOOKUP($A30,$V$6:$X$25,2,FALSE),"")&lt;&gt;N$7),ROUNDDOWN(IF((N30-N31)&gt;=82000,82000,N30-N31)*3/4,-2),VLOOKUP($A30,$V$6:$X$25,3,FALSE))</f>
        <v>0</v>
      </c>
      <c r="O32" s="22">
        <f>IF(OR(IFERROR(VLOOKUP($A30,$V$6:$X$25,3,FALSE),"")="",IFERROR(VLOOKUP($A30,$V$6:$X$25,2,FALSE),"")&lt;&gt;O$7),ROUNDDOWN(IF((O30-O31)&gt;=82000,82000,O30-O31)*3/4,-2),VLOOKUP($A30,$V$6:$X$25,3,FALSE))</f>
        <v>0</v>
      </c>
      <c r="P32" s="22">
        <f>IF(OR(IFERROR(VLOOKUP($A30,$V$6:$X$25,3,FALSE),"")="",IFERROR(VLOOKUP($A30,$V$6:$X$25,2,FALSE),"")&lt;&gt;P$7),ROUNDDOWN(IF((P30-P31)&gt;=82000,82000,P30-P31)*3/4,-2),VLOOKUP($A30,$V$6:$X$25,3,FALSE))</f>
        <v>0</v>
      </c>
      <c r="Q32" s="228"/>
    </row>
    <row r="33" spans="1:17" ht="30" customHeight="1" x14ac:dyDescent="0.15">
      <c r="A33" s="190">
        <v>9</v>
      </c>
      <c r="B33" s="229"/>
      <c r="C33" s="223"/>
      <c r="D33" s="232"/>
      <c r="E33" s="233"/>
      <c r="F33" s="238"/>
      <c r="G33" s="239"/>
      <c r="H33" s="240"/>
      <c r="I33" s="219"/>
      <c r="J33" s="219"/>
      <c r="K33" s="222"/>
      <c r="L33" s="389"/>
      <c r="M33" s="19" t="s">
        <v>14</v>
      </c>
      <c r="N33" s="22">
        <f>IF(AND($I33&lt;=DATEVALUE("2026/1/31"),$J33&lt;=DATEVALUE("2026/3/31"),$J33&gt;=DATEVALUE("2025/4/1")),IF(OR(IFERROR(VLOOKUP($A33,$V$6:$Y$25,4,FALSE),"")="",IFERROR(VLOOKUP($A33,$V$6:$Y$25,2,FALSE),"")&lt;&gt;N$7),VLOOKUP($F33,借上宿舎台帳!$B$6:$F$25,5,FALSE),VLOOKUP($A33,$V$6:$Y$25,4,FALSE)),0)</f>
        <v>0</v>
      </c>
      <c r="O33" s="22">
        <f>IF(AND($I33&lt;=DATEVALUE("2026/2/28"),$J33&lt;=DATEVALUE("2026/3/31"),$J33&gt;=DATEVALUE("2026/2/1")),IF(OR(IFERROR(VLOOKUP($A33,$V$6:$Y$25,4,FALSE),"")="",IFERROR(VLOOKUP($A33,$V$6:$Y$25,2,FALSE),"")&lt;&gt;O$7),VLOOKUP($F33,借上宿舎台帳!$B$6:$F$25,5,FALSE),VLOOKUP($A33,$V$6:$Y$25,4,FALSE)),0)</f>
        <v>0</v>
      </c>
      <c r="P33" s="22">
        <f>IF(AND($J33&gt;=DATEVALUE("2026/3/1"),$J33&lt;=DATEVALUE("2026/3/31")),IF(OR(IFERROR(VLOOKUP($A33,$V$6:$Y$25,4,FALSE),"")="",IFERROR(VLOOKUP($A33,$V$6:$Y$25,2,FALSE),"")&lt;&gt;P$7),VLOOKUP($F33,借上宿舎台帳!$B$6:$F$25,5,FALSE),VLOOKUP($A33,$V$6:$Y$25,4,FALSE)),0)</f>
        <v>0</v>
      </c>
      <c r="Q33" s="226">
        <f t="shared" si="14"/>
        <v>0</v>
      </c>
    </row>
    <row r="34" spans="1:17" ht="30" customHeight="1" x14ac:dyDescent="0.15">
      <c r="A34" s="191"/>
      <c r="B34" s="230"/>
      <c r="C34" s="224"/>
      <c r="D34" s="234"/>
      <c r="E34" s="235"/>
      <c r="F34" s="241"/>
      <c r="G34" s="242"/>
      <c r="H34" s="243"/>
      <c r="I34" s="220"/>
      <c r="J34" s="220"/>
      <c r="K34" s="222"/>
      <c r="L34" s="390"/>
      <c r="M34" s="19" t="s">
        <v>15</v>
      </c>
      <c r="N34" s="22">
        <f>IF(AND($I33&lt;=DATEVALUE("2026/1/31"),$J33&lt;=DATEVALUE("2026/3/31"),$J33&gt;=DATEVALUE("2025/4/1")),IF(OR(IFERROR(VLOOKUP($A33,$V$6:$Z$25,5,FALSE),"")="",IFERROR(VLOOKUP($A33,$V$6:$Z$25,2,FALSE),"")&lt;&gt;N$7),VLOOKUP($F33,借上宿舎台帳!$B$6:$G$25,6,FALSE),VLOOKUP($A33,$V$6:$Z$25,5,FALSE)),0)</f>
        <v>0</v>
      </c>
      <c r="O34" s="22">
        <f>IF(AND($I33&lt;=DATEVALUE("2026/2/28"),$J33&lt;=DATEVALUE("2026/3/31"),$J33&gt;=DATEVALUE("2026/2/1")),IF(OR(IFERROR(VLOOKUP($A33,$V$6:$Z$25,5,FALSE),"")="",IFERROR(VLOOKUP($A33,$V$6:$Z$25,2,FALSE),"")&lt;&gt;O$7),VLOOKUP($F33,借上宿舎台帳!$B$6:$G$25,6,FALSE),VLOOKUP($A33,$V$6:$Z$25,5,FALSE)),0)</f>
        <v>0</v>
      </c>
      <c r="P34" s="22">
        <f>IF(AND($J33&gt;=DATEVALUE("2026/3/1"),$J33&lt;=DATEVALUE("2026/3/31")),IF(OR(IFERROR(VLOOKUP($A33,$V$6:$Z$25,5,FALSE),"")="",IFERROR(VLOOKUP($A33,$V$6:$Z$25,2,FALSE),"")&lt;&gt;P$7),VLOOKUP($F33,借上宿舎台帳!$B$6:$G$25,6,FALSE),VLOOKUP($A33,$V$6:$Z$25,5,FALSE)),0)</f>
        <v>0</v>
      </c>
      <c r="Q34" s="227"/>
    </row>
    <row r="35" spans="1:17" ht="30" customHeight="1" x14ac:dyDescent="0.15">
      <c r="A35" s="192"/>
      <c r="B35" s="231"/>
      <c r="C35" s="225"/>
      <c r="D35" s="236"/>
      <c r="E35" s="237"/>
      <c r="F35" s="244"/>
      <c r="G35" s="245"/>
      <c r="H35" s="246"/>
      <c r="I35" s="221"/>
      <c r="J35" s="221"/>
      <c r="K35" s="222"/>
      <c r="L35" s="391"/>
      <c r="M35" s="19" t="s">
        <v>16</v>
      </c>
      <c r="N35" s="22">
        <f>IF(OR(IFERROR(VLOOKUP($A33,$V$6:$X$25,3,FALSE),"")="",IFERROR(VLOOKUP($A33,$V$6:$X$25,2,FALSE),"")&lt;&gt;N$7),ROUNDDOWN(IF((N33-N34)&gt;=82000,82000,N33-N34)*3/4,-2),VLOOKUP($A33,$V$6:$X$25,3,FALSE))</f>
        <v>0</v>
      </c>
      <c r="O35" s="22">
        <f>IF(OR(IFERROR(VLOOKUP($A33,$V$6:$X$25,3,FALSE),"")="",IFERROR(VLOOKUP($A33,$V$6:$X$25,2,FALSE),"")&lt;&gt;O$7),ROUNDDOWN(IF((O33-O34)&gt;=82000,82000,O33-O34)*3/4,-2),VLOOKUP($A33,$V$6:$X$25,3,FALSE))</f>
        <v>0</v>
      </c>
      <c r="P35" s="22">
        <f>IF(OR(IFERROR(VLOOKUP($A33,$V$6:$X$25,3,FALSE),"")="",IFERROR(VLOOKUP($A33,$V$6:$X$25,2,FALSE),"")&lt;&gt;P$7),ROUNDDOWN(IF((P33-P34)&gt;=82000,82000,P33-P34)*3/4,-2),VLOOKUP($A33,$V$6:$X$25,3,FALSE))</f>
        <v>0</v>
      </c>
      <c r="Q35" s="228"/>
    </row>
    <row r="36" spans="1:17" ht="30" customHeight="1" x14ac:dyDescent="0.15">
      <c r="A36" s="190">
        <v>10</v>
      </c>
      <c r="B36" s="229"/>
      <c r="C36" s="223"/>
      <c r="D36" s="232"/>
      <c r="E36" s="233"/>
      <c r="F36" s="238"/>
      <c r="G36" s="239"/>
      <c r="H36" s="240"/>
      <c r="I36" s="219"/>
      <c r="J36" s="219"/>
      <c r="K36" s="222"/>
      <c r="L36" s="389"/>
      <c r="M36" s="19" t="s">
        <v>14</v>
      </c>
      <c r="N36" s="22">
        <f>IF(AND($I36&lt;=DATEVALUE("2026/1/31"),$J36&lt;=DATEVALUE("2026/3/31"),$J36&gt;=DATEVALUE("2025/4/1")),IF(OR(IFERROR(VLOOKUP($A36,$V$6:$Y$25,4,FALSE),"")="",IFERROR(VLOOKUP($A36,$V$6:$Y$25,2,FALSE),"")&lt;&gt;N$7),VLOOKUP($F36,借上宿舎台帳!$B$6:$F$25,5,FALSE),VLOOKUP($A36,$V$6:$Y$25,4,FALSE)),0)</f>
        <v>0</v>
      </c>
      <c r="O36" s="22">
        <f>IF(AND($I36&lt;=DATEVALUE("2026/2/28"),$J36&lt;=DATEVALUE("2026/3/31"),$J36&gt;=DATEVALUE("2026/2/1")),IF(OR(IFERROR(VLOOKUP($A36,$V$6:$Y$25,4,FALSE),"")="",IFERROR(VLOOKUP($A36,$V$6:$Y$25,2,FALSE),"")&lt;&gt;O$7),VLOOKUP($F36,借上宿舎台帳!$B$6:$F$25,5,FALSE),VLOOKUP($A36,$V$6:$Y$25,4,FALSE)),0)</f>
        <v>0</v>
      </c>
      <c r="P36" s="22">
        <f>IF(AND($J36&gt;=DATEVALUE("2026/3/1"),$J36&lt;=DATEVALUE("2026/3/31")),IF(OR(IFERROR(VLOOKUP($A36,$V$6:$Y$25,4,FALSE),"")="",IFERROR(VLOOKUP($A36,$V$6:$Y$25,2,FALSE),"")&lt;&gt;P$7),VLOOKUP($F36,借上宿舎台帳!$B$6:$F$25,5,FALSE),VLOOKUP($A36,$V$6:$Y$25,4,FALSE)),0)</f>
        <v>0</v>
      </c>
      <c r="Q36" s="226">
        <f t="shared" si="14"/>
        <v>0</v>
      </c>
    </row>
    <row r="37" spans="1:17" ht="30" customHeight="1" x14ac:dyDescent="0.15">
      <c r="A37" s="191"/>
      <c r="B37" s="230"/>
      <c r="C37" s="224"/>
      <c r="D37" s="234"/>
      <c r="E37" s="235"/>
      <c r="F37" s="241"/>
      <c r="G37" s="242"/>
      <c r="H37" s="243"/>
      <c r="I37" s="220"/>
      <c r="J37" s="220"/>
      <c r="K37" s="222"/>
      <c r="L37" s="390"/>
      <c r="M37" s="19" t="s">
        <v>15</v>
      </c>
      <c r="N37" s="22">
        <f>IF(AND($I36&lt;=DATEVALUE("2026/1/31"),$J36&lt;=DATEVALUE("2026/3/31"),$J36&gt;=DATEVALUE("2025/4/1")),IF(OR(IFERROR(VLOOKUP($A36,$V$6:$Z$25,5,FALSE),"")="",IFERROR(VLOOKUP($A36,$V$6:$Z$25,2,FALSE),"")&lt;&gt;N$7),VLOOKUP($F36,借上宿舎台帳!$B$6:$G$25,6,FALSE),VLOOKUP($A36,$V$6:$Z$25,5,FALSE)),0)</f>
        <v>0</v>
      </c>
      <c r="O37" s="22">
        <f>IF(AND($I36&lt;=DATEVALUE("2026/2/28"),$J36&lt;=DATEVALUE("2026/3/31"),$J36&gt;=DATEVALUE("2026/2/1")),IF(OR(IFERROR(VLOOKUP($A36,$V$6:$Z$25,5,FALSE),"")="",IFERROR(VLOOKUP($A36,$V$6:$Z$25,2,FALSE),"")&lt;&gt;O$7),VLOOKUP($F36,借上宿舎台帳!$B$6:$G$25,6,FALSE),VLOOKUP($A36,$V$6:$Z$25,5,FALSE)),0)</f>
        <v>0</v>
      </c>
      <c r="P37" s="22">
        <f>IF(AND($J36&gt;=DATEVALUE("2026/3/1"),$J36&lt;=DATEVALUE("2026/3/31")),IF(OR(IFERROR(VLOOKUP($A36,$V$6:$Z$25,5,FALSE),"")="",IFERROR(VLOOKUP($A36,$V$6:$Z$25,2,FALSE),"")&lt;&gt;P$7),VLOOKUP($F36,借上宿舎台帳!$B$6:$G$25,6,FALSE),VLOOKUP($A36,$V$6:$Z$25,5,FALSE)),0)</f>
        <v>0</v>
      </c>
      <c r="Q37" s="227"/>
    </row>
    <row r="38" spans="1:17" ht="30" customHeight="1" x14ac:dyDescent="0.15">
      <c r="A38" s="192"/>
      <c r="B38" s="231"/>
      <c r="C38" s="225"/>
      <c r="D38" s="236"/>
      <c r="E38" s="237"/>
      <c r="F38" s="244"/>
      <c r="G38" s="245"/>
      <c r="H38" s="246"/>
      <c r="I38" s="221"/>
      <c r="J38" s="221"/>
      <c r="K38" s="222"/>
      <c r="L38" s="391"/>
      <c r="M38" s="19" t="s">
        <v>16</v>
      </c>
      <c r="N38" s="22">
        <f>IF(OR(IFERROR(VLOOKUP($A36,$V$6:$X$25,3,FALSE),"")="",IFERROR(VLOOKUP($A36,$V$6:$X$25,2,FALSE),"")&lt;&gt;N$7),ROUNDDOWN(IF((N36-N37)&gt;=82000,82000,N36-N37)*3/4,-2),VLOOKUP($A36,$V$6:$X$25,3,FALSE))</f>
        <v>0</v>
      </c>
      <c r="O38" s="22">
        <f>IF(OR(IFERROR(VLOOKUP($A36,$V$6:$X$25,3,FALSE),"")="",IFERROR(VLOOKUP($A36,$V$6:$X$25,2,FALSE),"")&lt;&gt;O$7),ROUNDDOWN(IF((O36-O37)&gt;=82000,82000,O36-O37)*3/4,-2),VLOOKUP($A36,$V$6:$X$25,3,FALSE))</f>
        <v>0</v>
      </c>
      <c r="P38" s="22">
        <f>IF(OR(IFERROR(VLOOKUP($A36,$V$6:$X$25,3,FALSE),"")="",IFERROR(VLOOKUP($A36,$V$6:$X$25,2,FALSE),"")&lt;&gt;P$7),ROUNDDOWN(IF((P36-P37)&gt;=82000,82000,P36-P37)*3/4,-2),VLOOKUP($A36,$V$6:$X$25,3,FALSE))</f>
        <v>0</v>
      </c>
      <c r="Q38" s="228"/>
    </row>
    <row r="39" spans="1:17" ht="30" customHeight="1" x14ac:dyDescent="0.15">
      <c r="A39" s="190">
        <v>11</v>
      </c>
      <c r="B39" s="229"/>
      <c r="C39" s="223"/>
      <c r="D39" s="232"/>
      <c r="E39" s="233"/>
      <c r="F39" s="238"/>
      <c r="G39" s="239"/>
      <c r="H39" s="240"/>
      <c r="I39" s="219"/>
      <c r="J39" s="219"/>
      <c r="K39" s="222"/>
      <c r="L39" s="389"/>
      <c r="M39" s="19" t="s">
        <v>14</v>
      </c>
      <c r="N39" s="22">
        <f>IF(AND($I39&lt;=DATEVALUE("2026/1/31"),$J39&lt;=DATEVALUE("2026/3/31"),$J39&gt;=DATEVALUE("2025/4/1")),IF(OR(IFERROR(VLOOKUP($A39,$V$6:$Y$25,4,FALSE),"")="",IFERROR(VLOOKUP($A39,$V$6:$Y$25,2,FALSE),"")&lt;&gt;N$7),VLOOKUP($F39,借上宿舎台帳!$B$6:$F$25,5,FALSE),VLOOKUP($A39,$V$6:$Y$25,4,FALSE)),0)</f>
        <v>0</v>
      </c>
      <c r="O39" s="22">
        <f>IF(AND($I39&lt;=DATEVALUE("2026/2/28"),$J39&lt;=DATEVALUE("2026/3/31"),$J39&gt;=DATEVALUE("2026/2/1")),IF(OR(IFERROR(VLOOKUP($A39,$V$6:$Y$25,4,FALSE),"")="",IFERROR(VLOOKUP($A39,$V$6:$Y$25,2,FALSE),"")&lt;&gt;O$7),VLOOKUP($F39,借上宿舎台帳!$B$6:$F$25,5,FALSE),VLOOKUP($A39,$V$6:$Y$25,4,FALSE)),0)</f>
        <v>0</v>
      </c>
      <c r="P39" s="22">
        <f>IF(AND($J39&gt;=DATEVALUE("2026/3/1"),$J39&lt;=DATEVALUE("2026/3/31")),IF(OR(IFERROR(VLOOKUP($A39,$V$6:$Y$25,4,FALSE),"")="",IFERROR(VLOOKUP($A39,$V$6:$Y$25,2,FALSE),"")&lt;&gt;P$7),VLOOKUP($F39,借上宿舎台帳!$B$6:$F$25,5,FALSE),VLOOKUP($A39,$V$6:$Y$25,4,FALSE)),0)</f>
        <v>0</v>
      </c>
      <c r="Q39" s="226">
        <f t="shared" si="14"/>
        <v>0</v>
      </c>
    </row>
    <row r="40" spans="1:17" ht="30" customHeight="1" x14ac:dyDescent="0.15">
      <c r="A40" s="191"/>
      <c r="B40" s="230"/>
      <c r="C40" s="224"/>
      <c r="D40" s="234"/>
      <c r="E40" s="235"/>
      <c r="F40" s="241"/>
      <c r="G40" s="242"/>
      <c r="H40" s="243"/>
      <c r="I40" s="220"/>
      <c r="J40" s="220"/>
      <c r="K40" s="222"/>
      <c r="L40" s="390"/>
      <c r="M40" s="19" t="s">
        <v>15</v>
      </c>
      <c r="N40" s="22">
        <f>IF(AND($I39&lt;=DATEVALUE("2026/1/31"),$J39&lt;=DATEVALUE("2026/3/31"),$J39&gt;=DATEVALUE("2025/4/1")),IF(OR(IFERROR(VLOOKUP($A39,$V$6:$Z$25,5,FALSE),"")="",IFERROR(VLOOKUP($A39,$V$6:$Z$25,2,FALSE),"")&lt;&gt;N$7),VLOOKUP($F39,借上宿舎台帳!$B$6:$G$25,6,FALSE),VLOOKUP($A39,$V$6:$Z$25,5,FALSE)),0)</f>
        <v>0</v>
      </c>
      <c r="O40" s="22">
        <f>IF(AND($I39&lt;=DATEVALUE("2026/2/28"),$J39&lt;=DATEVALUE("2026/3/31"),$J39&gt;=DATEVALUE("2026/2/1")),IF(OR(IFERROR(VLOOKUP($A39,$V$6:$Z$25,5,FALSE),"")="",IFERROR(VLOOKUP($A39,$V$6:$Z$25,2,FALSE),"")&lt;&gt;O$7),VLOOKUP($F39,借上宿舎台帳!$B$6:$G$25,6,FALSE),VLOOKUP($A39,$V$6:$Z$25,5,FALSE)),0)</f>
        <v>0</v>
      </c>
      <c r="P40" s="22">
        <f>IF(AND($J39&gt;=DATEVALUE("2026/3/1"),$J39&lt;=DATEVALUE("2026/3/31")),IF(OR(IFERROR(VLOOKUP($A39,$V$6:$Z$25,5,FALSE),"")="",IFERROR(VLOOKUP($A39,$V$6:$Z$25,2,FALSE),"")&lt;&gt;P$7),VLOOKUP($F39,借上宿舎台帳!$B$6:$G$25,6,FALSE),VLOOKUP($A39,$V$6:$Z$25,5,FALSE)),0)</f>
        <v>0</v>
      </c>
      <c r="Q40" s="227"/>
    </row>
    <row r="41" spans="1:17" ht="30" customHeight="1" x14ac:dyDescent="0.15">
      <c r="A41" s="192"/>
      <c r="B41" s="231"/>
      <c r="C41" s="225"/>
      <c r="D41" s="236"/>
      <c r="E41" s="237"/>
      <c r="F41" s="244"/>
      <c r="G41" s="245"/>
      <c r="H41" s="246"/>
      <c r="I41" s="221"/>
      <c r="J41" s="221"/>
      <c r="K41" s="222"/>
      <c r="L41" s="391"/>
      <c r="M41" s="19" t="s">
        <v>16</v>
      </c>
      <c r="N41" s="22">
        <f>IF(OR(IFERROR(VLOOKUP($A39,$V$6:$X$25,3,FALSE),"")="",IFERROR(VLOOKUP($A39,$V$6:$X$25,2,FALSE),"")&lt;&gt;N$7),ROUNDDOWN(IF((N39-N40)&gt;=82000,82000,N39-N40)*3/4,-2),VLOOKUP($A39,$V$6:$X$25,3,FALSE))</f>
        <v>0</v>
      </c>
      <c r="O41" s="22">
        <f>IF(OR(IFERROR(VLOOKUP($A39,$V$6:$X$25,3,FALSE),"")="",IFERROR(VLOOKUP($A39,$V$6:$X$25,2,FALSE),"")&lt;&gt;O$7),ROUNDDOWN(IF((O39-O40)&gt;=82000,82000,O39-O40)*3/4,-2),VLOOKUP($A39,$V$6:$X$25,3,FALSE))</f>
        <v>0</v>
      </c>
      <c r="P41" s="22">
        <f>IF(OR(IFERROR(VLOOKUP($A39,$V$6:$X$25,3,FALSE),"")="",IFERROR(VLOOKUP($A39,$V$6:$X$25,2,FALSE),"")&lt;&gt;P$7),ROUNDDOWN(IF((P39-P40)&gt;=82000,82000,P39-P40)*3/4,-2),VLOOKUP($A39,$V$6:$X$25,3,FALSE))</f>
        <v>0</v>
      </c>
      <c r="Q41" s="228"/>
    </row>
    <row r="42" spans="1:17" ht="30" customHeight="1" x14ac:dyDescent="0.15">
      <c r="A42" s="190">
        <v>12</v>
      </c>
      <c r="B42" s="229"/>
      <c r="C42" s="223"/>
      <c r="D42" s="232"/>
      <c r="E42" s="233"/>
      <c r="F42" s="238"/>
      <c r="G42" s="239"/>
      <c r="H42" s="240"/>
      <c r="I42" s="219"/>
      <c r="J42" s="219"/>
      <c r="K42" s="222"/>
      <c r="L42" s="389"/>
      <c r="M42" s="19" t="s">
        <v>14</v>
      </c>
      <c r="N42" s="22">
        <f>IF(AND($I42&lt;=DATEVALUE("2026/1/31"),$J42&lt;=DATEVALUE("2026/3/31"),$J42&gt;=DATEVALUE("2025/4/1")),IF(OR(IFERROR(VLOOKUP($A42,$V$6:$Y$25,4,FALSE),"")="",IFERROR(VLOOKUP($A42,$V$6:$Y$25,2,FALSE),"")&lt;&gt;N$7),VLOOKUP($F42,借上宿舎台帳!$B$6:$F$25,5,FALSE),VLOOKUP($A42,$V$6:$Y$25,4,FALSE)),0)</f>
        <v>0</v>
      </c>
      <c r="O42" s="22">
        <f>IF(AND($I42&lt;=DATEVALUE("2026/2/28"),$J42&lt;=DATEVALUE("2026/3/31"),$J42&gt;=DATEVALUE("2026/2/1")),IF(OR(IFERROR(VLOOKUP($A42,$V$6:$Y$25,4,FALSE),"")="",IFERROR(VLOOKUP($A42,$V$6:$Y$25,2,FALSE),"")&lt;&gt;O$7),VLOOKUP($F42,借上宿舎台帳!$B$6:$F$25,5,FALSE),VLOOKUP($A42,$V$6:$Y$25,4,FALSE)),0)</f>
        <v>0</v>
      </c>
      <c r="P42" s="22">
        <f>IF(AND($J42&gt;=DATEVALUE("2026/3/1"),$J42&lt;=DATEVALUE("2026/3/31")),IF(OR(IFERROR(VLOOKUP($A42,$V$6:$Y$25,4,FALSE),"")="",IFERROR(VLOOKUP($A42,$V$6:$Y$25,2,FALSE),"")&lt;&gt;P$7),VLOOKUP($F42,借上宿舎台帳!$B$6:$F$25,5,FALSE),VLOOKUP($A42,$V$6:$Y$25,4,FALSE)),0)</f>
        <v>0</v>
      </c>
      <c r="Q42" s="226">
        <f t="shared" si="14"/>
        <v>0</v>
      </c>
    </row>
    <row r="43" spans="1:17" ht="30" customHeight="1" x14ac:dyDescent="0.15">
      <c r="A43" s="191"/>
      <c r="B43" s="230"/>
      <c r="C43" s="224"/>
      <c r="D43" s="234"/>
      <c r="E43" s="235"/>
      <c r="F43" s="241"/>
      <c r="G43" s="242"/>
      <c r="H43" s="243"/>
      <c r="I43" s="220"/>
      <c r="J43" s="220"/>
      <c r="K43" s="222"/>
      <c r="L43" s="390"/>
      <c r="M43" s="19" t="s">
        <v>15</v>
      </c>
      <c r="N43" s="22">
        <f>IF(AND($I42&lt;=DATEVALUE("2026/1/31"),$J42&lt;=DATEVALUE("2026/3/31"),$J42&gt;=DATEVALUE("2025/4/1")),IF(OR(IFERROR(VLOOKUP($A42,$V$6:$Z$25,5,FALSE),"")="",IFERROR(VLOOKUP($A42,$V$6:$Z$25,2,FALSE),"")&lt;&gt;N$7),VLOOKUP($F42,借上宿舎台帳!$B$6:$G$25,6,FALSE),VLOOKUP($A42,$V$6:$Z$25,5,FALSE)),0)</f>
        <v>0</v>
      </c>
      <c r="O43" s="22">
        <f>IF(AND($I42&lt;=DATEVALUE("2026/2/28"),$J42&lt;=DATEVALUE("2026/3/31"),$J42&gt;=DATEVALUE("2026/2/1")),IF(OR(IFERROR(VLOOKUP($A42,$V$6:$Z$25,5,FALSE),"")="",IFERROR(VLOOKUP($A42,$V$6:$Z$25,2,FALSE),"")&lt;&gt;O$7),VLOOKUP($F42,借上宿舎台帳!$B$6:$G$25,6,FALSE),VLOOKUP($A42,$V$6:$Z$25,5,FALSE)),0)</f>
        <v>0</v>
      </c>
      <c r="P43" s="22">
        <f>IF(AND($J42&gt;=DATEVALUE("2026/3/1"),$J42&lt;=DATEVALUE("2026/3/31")),IF(OR(IFERROR(VLOOKUP($A42,$V$6:$Z$25,5,FALSE),"")="",IFERROR(VLOOKUP($A42,$V$6:$Z$25,2,FALSE),"")&lt;&gt;P$7),VLOOKUP($F42,借上宿舎台帳!$B$6:$G$25,6,FALSE),VLOOKUP($A42,$V$6:$Z$25,5,FALSE)),0)</f>
        <v>0</v>
      </c>
      <c r="Q43" s="227"/>
    </row>
    <row r="44" spans="1:17" ht="30" customHeight="1" x14ac:dyDescent="0.15">
      <c r="A44" s="192"/>
      <c r="B44" s="231"/>
      <c r="C44" s="225"/>
      <c r="D44" s="236"/>
      <c r="E44" s="237"/>
      <c r="F44" s="244"/>
      <c r="G44" s="245"/>
      <c r="H44" s="246"/>
      <c r="I44" s="221"/>
      <c r="J44" s="221"/>
      <c r="K44" s="222"/>
      <c r="L44" s="391"/>
      <c r="M44" s="19" t="s">
        <v>16</v>
      </c>
      <c r="N44" s="22">
        <f>IF(OR(IFERROR(VLOOKUP($A42,$V$6:$X$25,3,FALSE),"")="",IFERROR(VLOOKUP($A42,$V$6:$X$25,2,FALSE),"")&lt;&gt;N$7),ROUNDDOWN(IF((N42-N43)&gt;=82000,82000,N42-N43)*3/4,-2),VLOOKUP($A42,$V$6:$X$25,3,FALSE))</f>
        <v>0</v>
      </c>
      <c r="O44" s="22">
        <f>IF(OR(IFERROR(VLOOKUP($A42,$V$6:$X$25,3,FALSE),"")="",IFERROR(VLOOKUP($A42,$V$6:$X$25,2,FALSE),"")&lt;&gt;O$7),ROUNDDOWN(IF((O42-O43)&gt;=82000,82000,O42-O43)*3/4,-2),VLOOKUP($A42,$V$6:$X$25,3,FALSE))</f>
        <v>0</v>
      </c>
      <c r="P44" s="22">
        <f>IF(OR(IFERROR(VLOOKUP($A42,$V$6:$X$25,3,FALSE),"")="",IFERROR(VLOOKUP($A42,$V$6:$X$25,2,FALSE),"")&lt;&gt;P$7),ROUNDDOWN(IF((P42-P43)&gt;=82000,82000,P42-P43)*3/4,-2),VLOOKUP($A42,$V$6:$X$25,3,FALSE))</f>
        <v>0</v>
      </c>
      <c r="Q44" s="228"/>
    </row>
    <row r="45" spans="1:17" ht="30" customHeight="1" x14ac:dyDescent="0.15">
      <c r="A45" s="190">
        <v>13</v>
      </c>
      <c r="B45" s="229"/>
      <c r="C45" s="223"/>
      <c r="D45" s="232"/>
      <c r="E45" s="233"/>
      <c r="F45" s="238"/>
      <c r="G45" s="239"/>
      <c r="H45" s="240"/>
      <c r="I45" s="219"/>
      <c r="J45" s="219"/>
      <c r="K45" s="222"/>
      <c r="L45" s="389"/>
      <c r="M45" s="19" t="s">
        <v>14</v>
      </c>
      <c r="N45" s="22">
        <f>IF(AND($I45&lt;=DATEVALUE("2026/1/31"),$J45&lt;=DATEVALUE("2026/3/31"),$J45&gt;=DATEVALUE("2025/4/1")),IF(OR(IFERROR(VLOOKUP($A45,$V$6:$Y$25,4,FALSE),"")="",IFERROR(VLOOKUP($A45,$V$6:$Y$25,2,FALSE),"")&lt;&gt;N$7),VLOOKUP($F45,借上宿舎台帳!$B$6:$F$25,5,FALSE),VLOOKUP($A45,$V$6:$Y$25,4,FALSE)),0)</f>
        <v>0</v>
      </c>
      <c r="O45" s="22">
        <f>IF(AND($I45&lt;=DATEVALUE("2026/2/28"),$J45&lt;=DATEVALUE("2026/3/31"),$J45&gt;=DATEVALUE("2026/2/1")),IF(OR(IFERROR(VLOOKUP($A45,$V$6:$Y$25,4,FALSE),"")="",IFERROR(VLOOKUP($A45,$V$6:$Y$25,2,FALSE),"")&lt;&gt;O$7),VLOOKUP($F45,借上宿舎台帳!$B$6:$F$25,5,FALSE),VLOOKUP($A45,$V$6:$Y$25,4,FALSE)),0)</f>
        <v>0</v>
      </c>
      <c r="P45" s="22">
        <f>IF(AND($J45&gt;=DATEVALUE("2026/3/1"),$J45&lt;=DATEVALUE("2026/3/31")),IF(OR(IFERROR(VLOOKUP($A45,$V$6:$Y$25,4,FALSE),"")="",IFERROR(VLOOKUP($A45,$V$6:$Y$25,2,FALSE),"")&lt;&gt;P$7),VLOOKUP($F45,借上宿舎台帳!$B$6:$F$25,5,FALSE),VLOOKUP($A45,$V$6:$Y$25,4,FALSE)),0)</f>
        <v>0</v>
      </c>
      <c r="Q45" s="226">
        <f t="shared" si="14"/>
        <v>0</v>
      </c>
    </row>
    <row r="46" spans="1:17" ht="30" customHeight="1" x14ac:dyDescent="0.15">
      <c r="A46" s="191"/>
      <c r="B46" s="230"/>
      <c r="C46" s="224"/>
      <c r="D46" s="234"/>
      <c r="E46" s="235"/>
      <c r="F46" s="241"/>
      <c r="G46" s="242"/>
      <c r="H46" s="243"/>
      <c r="I46" s="220"/>
      <c r="J46" s="220"/>
      <c r="K46" s="222"/>
      <c r="L46" s="390"/>
      <c r="M46" s="19" t="s">
        <v>15</v>
      </c>
      <c r="N46" s="22">
        <f>IF(AND($I45&lt;=DATEVALUE("2026/1/31"),$J45&lt;=DATEVALUE("2026/3/31"),$J45&gt;=DATEVALUE("2025/4/1")),IF(OR(IFERROR(VLOOKUP($A45,$V$6:$Z$25,5,FALSE),"")="",IFERROR(VLOOKUP($A45,$V$6:$Z$25,2,FALSE),"")&lt;&gt;N$7),VLOOKUP($F45,借上宿舎台帳!$B$6:$G$25,6,FALSE),VLOOKUP($A45,$V$6:$Z$25,5,FALSE)),0)</f>
        <v>0</v>
      </c>
      <c r="O46" s="22">
        <f>IF(AND($I45&lt;=DATEVALUE("2026/2/28"),$J45&lt;=DATEVALUE("2026/3/31"),$J45&gt;=DATEVALUE("2026/2/1")),IF(OR(IFERROR(VLOOKUP($A45,$V$6:$Z$25,5,FALSE),"")="",IFERROR(VLOOKUP($A45,$V$6:$Z$25,2,FALSE),"")&lt;&gt;O$7),VLOOKUP($F45,借上宿舎台帳!$B$6:$G$25,6,FALSE),VLOOKUP($A45,$V$6:$Z$25,5,FALSE)),0)</f>
        <v>0</v>
      </c>
      <c r="P46" s="22">
        <f>IF(AND($J45&gt;=DATEVALUE("2026/3/1"),$J45&lt;=DATEVALUE("2026/3/31")),IF(OR(IFERROR(VLOOKUP($A45,$V$6:$Z$25,5,FALSE),"")="",IFERROR(VLOOKUP($A45,$V$6:$Z$25,2,FALSE),"")&lt;&gt;P$7),VLOOKUP($F45,借上宿舎台帳!$B$6:$G$25,6,FALSE),VLOOKUP($A45,$V$6:$Z$25,5,FALSE)),0)</f>
        <v>0</v>
      </c>
      <c r="Q46" s="227"/>
    </row>
    <row r="47" spans="1:17" ht="30" customHeight="1" x14ac:dyDescent="0.15">
      <c r="A47" s="192"/>
      <c r="B47" s="231"/>
      <c r="C47" s="225"/>
      <c r="D47" s="236"/>
      <c r="E47" s="237"/>
      <c r="F47" s="244"/>
      <c r="G47" s="245"/>
      <c r="H47" s="246"/>
      <c r="I47" s="221"/>
      <c r="J47" s="221"/>
      <c r="K47" s="222"/>
      <c r="L47" s="391"/>
      <c r="M47" s="19" t="s">
        <v>16</v>
      </c>
      <c r="N47" s="22">
        <f>IF(OR(IFERROR(VLOOKUP($A45,$V$6:$X$25,3,FALSE),"")="",IFERROR(VLOOKUP($A45,$V$6:$X$25,2,FALSE),"")&lt;&gt;N$7),ROUNDDOWN(IF((N45-N46)&gt;=82000,82000,N45-N46)*3/4,-2),VLOOKUP($A45,$V$6:$X$25,3,FALSE))</f>
        <v>0</v>
      </c>
      <c r="O47" s="22">
        <f>IF(OR(IFERROR(VLOOKUP($A45,$V$6:$X$25,3,FALSE),"")="",IFERROR(VLOOKUP($A45,$V$6:$X$25,2,FALSE),"")&lt;&gt;O$7),ROUNDDOWN(IF((O45-O46)&gt;=82000,82000,O45-O46)*3/4,-2),VLOOKUP($A45,$V$6:$X$25,3,FALSE))</f>
        <v>0</v>
      </c>
      <c r="P47" s="22">
        <f>IF(OR(IFERROR(VLOOKUP($A45,$V$6:$X$25,3,FALSE),"")="",IFERROR(VLOOKUP($A45,$V$6:$X$25,2,FALSE),"")&lt;&gt;P$7),ROUNDDOWN(IF((P45-P46)&gt;=82000,82000,P45-P46)*3/4,-2),VLOOKUP($A45,$V$6:$X$25,3,FALSE))</f>
        <v>0</v>
      </c>
      <c r="Q47" s="228"/>
    </row>
    <row r="48" spans="1:17" ht="30" customHeight="1" x14ac:dyDescent="0.15">
      <c r="A48" s="190">
        <v>14</v>
      </c>
      <c r="B48" s="229"/>
      <c r="C48" s="223"/>
      <c r="D48" s="232"/>
      <c r="E48" s="233"/>
      <c r="F48" s="238"/>
      <c r="G48" s="239"/>
      <c r="H48" s="240"/>
      <c r="I48" s="219"/>
      <c r="J48" s="219"/>
      <c r="K48" s="222"/>
      <c r="L48" s="389"/>
      <c r="M48" s="19" t="s">
        <v>14</v>
      </c>
      <c r="N48" s="22">
        <f>IF(AND($I48&lt;=DATEVALUE("2026/1/31"),$J48&lt;=DATEVALUE("2026/3/31"),$J48&gt;=DATEVALUE("2025/4/1")),IF(OR(IFERROR(VLOOKUP($A48,$V$6:$Y$25,4,FALSE),"")="",IFERROR(VLOOKUP($A48,$V$6:$Y$25,2,FALSE),"")&lt;&gt;N$7),VLOOKUP($F48,借上宿舎台帳!$B$6:$F$25,5,FALSE),VLOOKUP($A48,$V$6:$Y$25,4,FALSE)),0)</f>
        <v>0</v>
      </c>
      <c r="O48" s="22">
        <f>IF(AND($I48&lt;=DATEVALUE("2026/2/28"),$J48&lt;=DATEVALUE("2026/3/31"),$J48&gt;=DATEVALUE("2026/2/1")),IF(OR(IFERROR(VLOOKUP($A48,$V$6:$Y$25,4,FALSE),"")="",IFERROR(VLOOKUP($A48,$V$6:$Y$25,2,FALSE),"")&lt;&gt;O$7),VLOOKUP($F48,借上宿舎台帳!$B$6:$F$25,5,FALSE),VLOOKUP($A48,$V$6:$Y$25,4,FALSE)),0)</f>
        <v>0</v>
      </c>
      <c r="P48" s="22">
        <f>IF(AND($J48&gt;=DATEVALUE("2026/3/1"),$J48&lt;=DATEVALUE("2026/3/31")),IF(OR(IFERROR(VLOOKUP($A48,$V$6:$Y$25,4,FALSE),"")="",IFERROR(VLOOKUP($A48,$V$6:$Y$25,2,FALSE),"")&lt;&gt;P$7),VLOOKUP($F48,借上宿舎台帳!$B$6:$F$25,5,FALSE),VLOOKUP($A48,$V$6:$Y$25,4,FALSE)),0)</f>
        <v>0</v>
      </c>
      <c r="Q48" s="226">
        <f t="shared" si="14"/>
        <v>0</v>
      </c>
    </row>
    <row r="49" spans="1:17" ht="30" customHeight="1" x14ac:dyDescent="0.15">
      <c r="A49" s="191"/>
      <c r="B49" s="230"/>
      <c r="C49" s="224"/>
      <c r="D49" s="234"/>
      <c r="E49" s="235"/>
      <c r="F49" s="241"/>
      <c r="G49" s="242"/>
      <c r="H49" s="243"/>
      <c r="I49" s="220"/>
      <c r="J49" s="220"/>
      <c r="K49" s="222"/>
      <c r="L49" s="390"/>
      <c r="M49" s="19" t="s">
        <v>15</v>
      </c>
      <c r="N49" s="22">
        <f>IF(AND($I48&lt;=DATEVALUE("2026/1/31"),$J48&lt;=DATEVALUE("2026/3/31"),$J48&gt;=DATEVALUE("2025/4/1")),IF(OR(IFERROR(VLOOKUP($A48,$V$6:$Z$25,5,FALSE),"")="",IFERROR(VLOOKUP($A48,$V$6:$Z$25,2,FALSE),"")&lt;&gt;N$7),VLOOKUP($F48,借上宿舎台帳!$B$6:$G$25,6,FALSE),VLOOKUP($A48,$V$6:$Z$25,5,FALSE)),0)</f>
        <v>0</v>
      </c>
      <c r="O49" s="22">
        <f>IF(AND($I48&lt;=DATEVALUE("2026/2/28"),$J48&lt;=DATEVALUE("2026/3/31"),$J48&gt;=DATEVALUE("2026/2/1")),IF(OR(IFERROR(VLOOKUP($A48,$V$6:$Z$25,5,FALSE),"")="",IFERROR(VLOOKUP($A48,$V$6:$Z$25,2,FALSE),"")&lt;&gt;O$7),VLOOKUP($F48,借上宿舎台帳!$B$6:$G$25,6,FALSE),VLOOKUP($A48,$V$6:$Z$25,5,FALSE)),0)</f>
        <v>0</v>
      </c>
      <c r="P49" s="22">
        <f>IF(AND($J48&gt;=DATEVALUE("2026/3/1"),$J48&lt;=DATEVALUE("2026/3/31")),IF(OR(IFERROR(VLOOKUP($A48,$V$6:$Z$25,5,FALSE),"")="",IFERROR(VLOOKUP($A48,$V$6:$Z$25,2,FALSE),"")&lt;&gt;P$7),VLOOKUP($F48,借上宿舎台帳!$B$6:$G$25,6,FALSE),VLOOKUP($A48,$V$6:$Z$25,5,FALSE)),0)</f>
        <v>0</v>
      </c>
      <c r="Q49" s="227"/>
    </row>
    <row r="50" spans="1:17" ht="30" customHeight="1" x14ac:dyDescent="0.15">
      <c r="A50" s="192"/>
      <c r="B50" s="231"/>
      <c r="C50" s="225"/>
      <c r="D50" s="236"/>
      <c r="E50" s="237"/>
      <c r="F50" s="244"/>
      <c r="G50" s="245"/>
      <c r="H50" s="246"/>
      <c r="I50" s="221"/>
      <c r="J50" s="221"/>
      <c r="K50" s="222"/>
      <c r="L50" s="391"/>
      <c r="M50" s="19" t="s">
        <v>16</v>
      </c>
      <c r="N50" s="22">
        <f>IF(OR(IFERROR(VLOOKUP($A48,$V$6:$X$25,3,FALSE),"")="",IFERROR(VLOOKUP($A48,$V$6:$X$25,2,FALSE),"")&lt;&gt;N$7),ROUNDDOWN(IF((N48-N49)&gt;=82000,82000,N48-N49)*3/4,-2),VLOOKUP($A48,$V$6:$X$25,3,FALSE))</f>
        <v>0</v>
      </c>
      <c r="O50" s="22">
        <f>IF(OR(IFERROR(VLOOKUP($A48,$V$6:$X$25,3,FALSE),"")="",IFERROR(VLOOKUP($A48,$V$6:$X$25,2,FALSE),"")&lt;&gt;O$7),ROUNDDOWN(IF((O48-O49)&gt;=82000,82000,O48-O49)*3/4,-2),VLOOKUP($A48,$V$6:$X$25,3,FALSE))</f>
        <v>0</v>
      </c>
      <c r="P50" s="22">
        <f>IF(OR(IFERROR(VLOOKUP($A48,$V$6:$X$25,3,FALSE),"")="",IFERROR(VLOOKUP($A48,$V$6:$X$25,2,FALSE),"")&lt;&gt;P$7),ROUNDDOWN(IF((P48-P49)&gt;=82000,82000,P48-P49)*3/4,-2),VLOOKUP($A48,$V$6:$X$25,3,FALSE))</f>
        <v>0</v>
      </c>
      <c r="Q50" s="228"/>
    </row>
    <row r="51" spans="1:17" ht="30" customHeight="1" x14ac:dyDescent="0.15">
      <c r="A51" s="190">
        <v>15</v>
      </c>
      <c r="B51" s="229"/>
      <c r="C51" s="223"/>
      <c r="D51" s="232"/>
      <c r="E51" s="233"/>
      <c r="F51" s="238"/>
      <c r="G51" s="239"/>
      <c r="H51" s="240"/>
      <c r="I51" s="219"/>
      <c r="J51" s="219"/>
      <c r="K51" s="222"/>
      <c r="L51" s="389"/>
      <c r="M51" s="19" t="s">
        <v>14</v>
      </c>
      <c r="N51" s="22">
        <f>IF(AND($I51&lt;=DATEVALUE("2026/1/31"),$J51&lt;=DATEVALUE("2026/3/31"),$J51&gt;=DATEVALUE("2025/4/1")),IF(OR(IFERROR(VLOOKUP($A51,$V$6:$Y$25,4,FALSE),"")="",IFERROR(VLOOKUP($A51,$V$6:$Y$25,2,FALSE),"")&lt;&gt;N$7),VLOOKUP($F51,借上宿舎台帳!$B$6:$F$25,5,FALSE),VLOOKUP($A51,$V$6:$Y$25,4,FALSE)),0)</f>
        <v>0</v>
      </c>
      <c r="O51" s="22">
        <f>IF(AND($I51&lt;=DATEVALUE("2026/2/28"),$J51&lt;=DATEVALUE("2026/3/31"),$J51&gt;=DATEVALUE("2026/2/1")),IF(OR(IFERROR(VLOOKUP($A51,$V$6:$Y$25,4,FALSE),"")="",IFERROR(VLOOKUP($A51,$V$6:$Y$25,2,FALSE),"")&lt;&gt;O$7),VLOOKUP($F51,借上宿舎台帳!$B$6:$F$25,5,FALSE),VLOOKUP($A51,$V$6:$Y$25,4,FALSE)),0)</f>
        <v>0</v>
      </c>
      <c r="P51" s="22">
        <f>IF(AND($J51&gt;=DATEVALUE("2026/3/1"),$J51&lt;=DATEVALUE("2026/3/31")),IF(OR(IFERROR(VLOOKUP($A51,$V$6:$Y$25,4,FALSE),"")="",IFERROR(VLOOKUP($A51,$V$6:$Y$25,2,FALSE),"")&lt;&gt;P$7),VLOOKUP($F51,借上宿舎台帳!$B$6:$F$25,5,FALSE),VLOOKUP($A51,$V$6:$Y$25,4,FALSE)),0)</f>
        <v>0</v>
      </c>
      <c r="Q51" s="226">
        <f t="shared" si="14"/>
        <v>0</v>
      </c>
    </row>
    <row r="52" spans="1:17" ht="30" customHeight="1" x14ac:dyDescent="0.15">
      <c r="A52" s="191"/>
      <c r="B52" s="230"/>
      <c r="C52" s="224"/>
      <c r="D52" s="234"/>
      <c r="E52" s="235"/>
      <c r="F52" s="241"/>
      <c r="G52" s="242"/>
      <c r="H52" s="243"/>
      <c r="I52" s="220"/>
      <c r="J52" s="220"/>
      <c r="K52" s="222"/>
      <c r="L52" s="390"/>
      <c r="M52" s="19" t="s">
        <v>15</v>
      </c>
      <c r="N52" s="22">
        <f>IF(AND($I51&lt;=DATEVALUE("2026/1/31"),$J51&lt;=DATEVALUE("2026/3/31"),$J51&gt;=DATEVALUE("2025/4/1")),IF(OR(IFERROR(VLOOKUP($A51,$V$6:$Z$25,5,FALSE),"")="",IFERROR(VLOOKUP($A51,$V$6:$Z$25,2,FALSE),"")&lt;&gt;N$7),VLOOKUP($F51,借上宿舎台帳!$B$6:$G$25,6,FALSE),VLOOKUP($A51,$V$6:$Z$25,5,FALSE)),0)</f>
        <v>0</v>
      </c>
      <c r="O52" s="22">
        <f>IF(AND($I51&lt;=DATEVALUE("2026/2/28"),$J51&lt;=DATEVALUE("2026/3/31"),$J51&gt;=DATEVALUE("2026/2/1")),IF(OR(IFERROR(VLOOKUP($A51,$V$6:$Z$25,5,FALSE),"")="",IFERROR(VLOOKUP($A51,$V$6:$Z$25,2,FALSE),"")&lt;&gt;O$7),VLOOKUP($F51,借上宿舎台帳!$B$6:$G$25,6,FALSE),VLOOKUP($A51,$V$6:$Z$25,5,FALSE)),0)</f>
        <v>0</v>
      </c>
      <c r="P52" s="22">
        <f>IF(AND($J51&gt;=DATEVALUE("2026/3/1"),$J51&lt;=DATEVALUE("2026/3/31")),IF(OR(IFERROR(VLOOKUP($A51,$V$6:$Z$25,5,FALSE),"")="",IFERROR(VLOOKUP($A51,$V$6:$Z$25,2,FALSE),"")&lt;&gt;P$7),VLOOKUP($F51,借上宿舎台帳!$B$6:$G$25,6,FALSE),VLOOKUP($A51,$V$6:$Z$25,5,FALSE)),0)</f>
        <v>0</v>
      </c>
      <c r="Q52" s="227"/>
    </row>
    <row r="53" spans="1:17" ht="30" customHeight="1" x14ac:dyDescent="0.15">
      <c r="A53" s="192"/>
      <c r="B53" s="231"/>
      <c r="C53" s="225"/>
      <c r="D53" s="236"/>
      <c r="E53" s="237"/>
      <c r="F53" s="244"/>
      <c r="G53" s="245"/>
      <c r="H53" s="246"/>
      <c r="I53" s="221"/>
      <c r="J53" s="221"/>
      <c r="K53" s="222"/>
      <c r="L53" s="391"/>
      <c r="M53" s="19" t="s">
        <v>16</v>
      </c>
      <c r="N53" s="22">
        <f>IF(OR(IFERROR(VLOOKUP($A51,$V$6:$X$25,3,FALSE),"")="",IFERROR(VLOOKUP($A51,$V$6:$X$25,2,FALSE),"")&lt;&gt;N$7),ROUNDDOWN(IF((N51-N52)&gt;=82000,82000,N51-N52)*3/4,-2),VLOOKUP($A51,$V$6:$X$25,3,FALSE))</f>
        <v>0</v>
      </c>
      <c r="O53" s="22">
        <f>IF(OR(IFERROR(VLOOKUP($A51,$V$6:$X$25,3,FALSE),"")="",IFERROR(VLOOKUP($A51,$V$6:$X$25,2,FALSE),"")&lt;&gt;O$7),ROUNDDOWN(IF((O51-O52)&gt;=82000,82000,O51-O52)*3/4,-2),VLOOKUP($A51,$V$6:$X$25,3,FALSE))</f>
        <v>0</v>
      </c>
      <c r="P53" s="22">
        <f>IF(OR(IFERROR(VLOOKUP($A51,$V$6:$X$25,3,FALSE),"")="",IFERROR(VLOOKUP($A51,$V$6:$X$25,2,FALSE),"")&lt;&gt;P$7),ROUNDDOWN(IF((P51-P52)&gt;=82000,82000,P51-P52)*3/4,-2),VLOOKUP($A51,$V$6:$X$25,3,FALSE))</f>
        <v>0</v>
      </c>
      <c r="Q53" s="228"/>
    </row>
    <row r="54" spans="1:17" ht="30" customHeight="1" x14ac:dyDescent="0.15">
      <c r="A54" s="190">
        <v>16</v>
      </c>
      <c r="B54" s="229"/>
      <c r="C54" s="223"/>
      <c r="D54" s="232"/>
      <c r="E54" s="233"/>
      <c r="F54" s="238"/>
      <c r="G54" s="239"/>
      <c r="H54" s="240"/>
      <c r="I54" s="219"/>
      <c r="J54" s="219"/>
      <c r="K54" s="222"/>
      <c r="L54" s="389"/>
      <c r="M54" s="19" t="s">
        <v>14</v>
      </c>
      <c r="N54" s="22">
        <f>IF(AND($I54&lt;=DATEVALUE("2026/1/31"),$J54&lt;=DATEVALUE("2026/3/31"),$J54&gt;=DATEVALUE("2025/4/1")),IF(OR(IFERROR(VLOOKUP($A54,$V$6:$Y$25,4,FALSE),"")="",IFERROR(VLOOKUP($A54,$V$6:$Y$25,2,FALSE),"")&lt;&gt;N$7),VLOOKUP($F54,借上宿舎台帳!$B$6:$F$25,5,FALSE),VLOOKUP($A54,$V$6:$Y$25,4,FALSE)),0)</f>
        <v>0</v>
      </c>
      <c r="O54" s="22">
        <f>IF(AND($I54&lt;=DATEVALUE("2026/2/28"),$J54&lt;=DATEVALUE("2026/3/31"),$J54&gt;=DATEVALUE("2026/2/1")),IF(OR(IFERROR(VLOOKUP($A54,$V$6:$Y$25,4,FALSE),"")="",IFERROR(VLOOKUP($A54,$V$6:$Y$25,2,FALSE),"")&lt;&gt;O$7),VLOOKUP($F54,借上宿舎台帳!$B$6:$F$25,5,FALSE),VLOOKUP($A54,$V$6:$Y$25,4,FALSE)),0)</f>
        <v>0</v>
      </c>
      <c r="P54" s="22">
        <f>IF(AND($J54&gt;=DATEVALUE("2026/3/1"),$J54&lt;=DATEVALUE("2026/3/31")),IF(OR(IFERROR(VLOOKUP($A54,$V$6:$Y$25,4,FALSE),"")="",IFERROR(VLOOKUP($A54,$V$6:$Y$25,2,FALSE),"")&lt;&gt;P$7),VLOOKUP($F54,借上宿舎台帳!$B$6:$F$25,5,FALSE),VLOOKUP($A54,$V$6:$Y$25,4,FALSE)),0)</f>
        <v>0</v>
      </c>
      <c r="Q54" s="226">
        <f t="shared" si="14"/>
        <v>0</v>
      </c>
    </row>
    <row r="55" spans="1:17" ht="30" customHeight="1" x14ac:dyDescent="0.15">
      <c r="A55" s="191"/>
      <c r="B55" s="230"/>
      <c r="C55" s="224"/>
      <c r="D55" s="234"/>
      <c r="E55" s="235"/>
      <c r="F55" s="241"/>
      <c r="G55" s="242"/>
      <c r="H55" s="243"/>
      <c r="I55" s="220"/>
      <c r="J55" s="220"/>
      <c r="K55" s="222"/>
      <c r="L55" s="390"/>
      <c r="M55" s="19" t="s">
        <v>15</v>
      </c>
      <c r="N55" s="22">
        <f>IF(AND($I54&lt;=DATEVALUE("2026/1/31"),$J54&lt;=DATEVALUE("2026/3/31"),$J54&gt;=DATEVALUE("2025/4/1")),IF(OR(IFERROR(VLOOKUP($A54,$V$6:$Z$25,5,FALSE),"")="",IFERROR(VLOOKUP($A54,$V$6:$Z$25,2,FALSE),"")&lt;&gt;N$7),VLOOKUP($F54,借上宿舎台帳!$B$6:$G$25,6,FALSE),VLOOKUP($A54,$V$6:$Z$25,5,FALSE)),0)</f>
        <v>0</v>
      </c>
      <c r="O55" s="22">
        <f>IF(AND($I54&lt;=DATEVALUE("2026/2/28"),$J54&lt;=DATEVALUE("2026/3/31"),$J54&gt;=DATEVALUE("2026/2/1")),IF(OR(IFERROR(VLOOKUP($A54,$V$6:$Z$25,5,FALSE),"")="",IFERROR(VLOOKUP($A54,$V$6:$Z$25,2,FALSE),"")&lt;&gt;O$7),VLOOKUP($F54,借上宿舎台帳!$B$6:$G$25,6,FALSE),VLOOKUP($A54,$V$6:$Z$25,5,FALSE)),0)</f>
        <v>0</v>
      </c>
      <c r="P55" s="22">
        <f>IF(AND($J54&gt;=DATEVALUE("2026/3/1"),$J54&lt;=DATEVALUE("2026/3/31")),IF(OR(IFERROR(VLOOKUP($A54,$V$6:$Z$25,5,FALSE),"")="",IFERROR(VLOOKUP($A54,$V$6:$Z$25,2,FALSE),"")&lt;&gt;P$7),VLOOKUP($F54,借上宿舎台帳!$B$6:$G$25,6,FALSE),VLOOKUP($A54,$V$6:$Z$25,5,FALSE)),0)</f>
        <v>0</v>
      </c>
      <c r="Q55" s="227"/>
    </row>
    <row r="56" spans="1:17" ht="30" customHeight="1" x14ac:dyDescent="0.15">
      <c r="A56" s="192"/>
      <c r="B56" s="231"/>
      <c r="C56" s="225"/>
      <c r="D56" s="236"/>
      <c r="E56" s="237"/>
      <c r="F56" s="244"/>
      <c r="G56" s="245"/>
      <c r="H56" s="246"/>
      <c r="I56" s="221"/>
      <c r="J56" s="221"/>
      <c r="K56" s="222"/>
      <c r="L56" s="391"/>
      <c r="M56" s="19" t="s">
        <v>16</v>
      </c>
      <c r="N56" s="22">
        <f>IF(OR(IFERROR(VLOOKUP($A54,$V$6:$X$25,3,FALSE),"")="",IFERROR(VLOOKUP($A54,$V$6:$X$25,2,FALSE),"")&lt;&gt;N$7),ROUNDDOWN(IF((N54-N55)&gt;=82000,82000,N54-N55)*3/4,-2),VLOOKUP($A54,$V$6:$X$25,3,FALSE))</f>
        <v>0</v>
      </c>
      <c r="O56" s="22">
        <f>IF(OR(IFERROR(VLOOKUP($A54,$V$6:$X$25,3,FALSE),"")="",IFERROR(VLOOKUP($A54,$V$6:$X$25,2,FALSE),"")&lt;&gt;O$7),ROUNDDOWN(IF((O54-O55)&gt;=82000,82000,O54-O55)*3/4,-2),VLOOKUP($A54,$V$6:$X$25,3,FALSE))</f>
        <v>0</v>
      </c>
      <c r="P56" s="22">
        <f>IF(OR(IFERROR(VLOOKUP($A54,$V$6:$X$25,3,FALSE),"")="",IFERROR(VLOOKUP($A54,$V$6:$X$25,2,FALSE),"")&lt;&gt;P$7),ROUNDDOWN(IF((P54-P55)&gt;=82000,82000,P54-P55)*3/4,-2),VLOOKUP($A54,$V$6:$X$25,3,FALSE))</f>
        <v>0</v>
      </c>
      <c r="Q56" s="228"/>
    </row>
    <row r="57" spans="1:17" ht="30" customHeight="1" x14ac:dyDescent="0.15">
      <c r="A57" s="190">
        <v>17</v>
      </c>
      <c r="B57" s="229"/>
      <c r="C57" s="223"/>
      <c r="D57" s="232"/>
      <c r="E57" s="233"/>
      <c r="F57" s="238"/>
      <c r="G57" s="239"/>
      <c r="H57" s="240"/>
      <c r="I57" s="219"/>
      <c r="J57" s="219"/>
      <c r="K57" s="222"/>
      <c r="L57" s="389"/>
      <c r="M57" s="19" t="s">
        <v>14</v>
      </c>
      <c r="N57" s="22">
        <f>IF(AND($I57&lt;=DATEVALUE("2026/1/31"),$J57&lt;=DATEVALUE("2026/3/31"),$J57&gt;=DATEVALUE("2025/4/1")),IF(OR(IFERROR(VLOOKUP($A57,$V$6:$Y$25,4,FALSE),"")="",IFERROR(VLOOKUP($A57,$V$6:$Y$25,2,FALSE),"")&lt;&gt;N$7),VLOOKUP($F57,借上宿舎台帳!$B$6:$F$25,5,FALSE),VLOOKUP($A57,$V$6:$Y$25,4,FALSE)),0)</f>
        <v>0</v>
      </c>
      <c r="O57" s="22">
        <f>IF(AND($I57&lt;=DATEVALUE("2026/2/28"),$J57&lt;=DATEVALUE("2026/3/31"),$J57&gt;=DATEVALUE("2026/2/1")),IF(OR(IFERROR(VLOOKUP($A57,$V$6:$Y$25,4,FALSE),"")="",IFERROR(VLOOKUP($A57,$V$6:$Y$25,2,FALSE),"")&lt;&gt;O$7),VLOOKUP($F57,借上宿舎台帳!$B$6:$F$25,5,FALSE),VLOOKUP($A57,$V$6:$Y$25,4,FALSE)),0)</f>
        <v>0</v>
      </c>
      <c r="P57" s="22">
        <f>IF(AND($J57&gt;=DATEVALUE("2026/3/1"),$J57&lt;=DATEVALUE("2026/3/31")),IF(OR(IFERROR(VLOOKUP($A57,$V$6:$Y$25,4,FALSE),"")="",IFERROR(VLOOKUP($A57,$V$6:$Y$25,2,FALSE),"")&lt;&gt;P$7),VLOOKUP($F57,借上宿舎台帳!$B$6:$F$25,5,FALSE),VLOOKUP($A57,$V$6:$Y$25,4,FALSE)),0)</f>
        <v>0</v>
      </c>
      <c r="Q57" s="226">
        <f t="shared" si="14"/>
        <v>0</v>
      </c>
    </row>
    <row r="58" spans="1:17" ht="30" customHeight="1" x14ac:dyDescent="0.15">
      <c r="A58" s="191"/>
      <c r="B58" s="230"/>
      <c r="C58" s="224"/>
      <c r="D58" s="234"/>
      <c r="E58" s="235"/>
      <c r="F58" s="241"/>
      <c r="G58" s="242"/>
      <c r="H58" s="243"/>
      <c r="I58" s="220"/>
      <c r="J58" s="220"/>
      <c r="K58" s="222"/>
      <c r="L58" s="390"/>
      <c r="M58" s="19" t="s">
        <v>15</v>
      </c>
      <c r="N58" s="22">
        <f>IF(AND($I57&lt;=DATEVALUE("2026/1/31"),$J57&lt;=DATEVALUE("2026/3/31"),$J57&gt;=DATEVALUE("2025/4/1")),IF(OR(IFERROR(VLOOKUP($A57,$V$6:$Z$25,5,FALSE),"")="",IFERROR(VLOOKUP($A57,$V$6:$Z$25,2,FALSE),"")&lt;&gt;N$7),VLOOKUP($F57,借上宿舎台帳!$B$6:$G$25,6,FALSE),VLOOKUP($A57,$V$6:$Z$25,5,FALSE)),0)</f>
        <v>0</v>
      </c>
      <c r="O58" s="22">
        <f>IF(AND($I57&lt;=DATEVALUE("2026/2/28"),$J57&lt;=DATEVALUE("2026/3/31"),$J57&gt;=DATEVALUE("2026/2/1")),IF(OR(IFERROR(VLOOKUP($A57,$V$6:$Z$25,5,FALSE),"")="",IFERROR(VLOOKUP($A57,$V$6:$Z$25,2,FALSE),"")&lt;&gt;O$7),VLOOKUP($F57,借上宿舎台帳!$B$6:$G$25,6,FALSE),VLOOKUP($A57,$V$6:$Z$25,5,FALSE)),0)</f>
        <v>0</v>
      </c>
      <c r="P58" s="22">
        <f>IF(AND($J57&gt;=DATEVALUE("2026/3/1"),$J57&lt;=DATEVALUE("2026/3/31")),IF(OR(IFERROR(VLOOKUP($A57,$V$6:$Z$25,5,FALSE),"")="",IFERROR(VLOOKUP($A57,$V$6:$Z$25,2,FALSE),"")&lt;&gt;P$7),VLOOKUP($F57,借上宿舎台帳!$B$6:$G$25,6,FALSE),VLOOKUP($A57,$V$6:$Z$25,5,FALSE)),0)</f>
        <v>0</v>
      </c>
      <c r="Q58" s="227"/>
    </row>
    <row r="59" spans="1:17" ht="30" customHeight="1" x14ac:dyDescent="0.15">
      <c r="A59" s="192"/>
      <c r="B59" s="231"/>
      <c r="C59" s="225"/>
      <c r="D59" s="236"/>
      <c r="E59" s="237"/>
      <c r="F59" s="244"/>
      <c r="G59" s="245"/>
      <c r="H59" s="246"/>
      <c r="I59" s="221"/>
      <c r="J59" s="221"/>
      <c r="K59" s="222"/>
      <c r="L59" s="391"/>
      <c r="M59" s="19" t="s">
        <v>16</v>
      </c>
      <c r="N59" s="22">
        <f>IF(OR(IFERROR(VLOOKUP($A57,$V$6:$X$25,3,FALSE),"")="",IFERROR(VLOOKUP($A57,$V$6:$X$25,2,FALSE),"")&lt;&gt;N$7),ROUNDDOWN(IF((N57-N58)&gt;=82000,82000,N57-N58)*3/4,-2),VLOOKUP($A57,$V$6:$X$25,3,FALSE))</f>
        <v>0</v>
      </c>
      <c r="O59" s="22">
        <f>IF(OR(IFERROR(VLOOKUP($A57,$V$6:$X$25,3,FALSE),"")="",IFERROR(VLOOKUP($A57,$V$6:$X$25,2,FALSE),"")&lt;&gt;O$7),ROUNDDOWN(IF((O57-O58)&gt;=82000,82000,O57-O58)*3/4,-2),VLOOKUP($A57,$V$6:$X$25,3,FALSE))</f>
        <v>0</v>
      </c>
      <c r="P59" s="22">
        <f>IF(OR(IFERROR(VLOOKUP($A57,$V$6:$X$25,3,FALSE),"")="",IFERROR(VLOOKUP($A57,$V$6:$X$25,2,FALSE),"")&lt;&gt;P$7),ROUNDDOWN(IF((P57-P58)&gt;=82000,82000,P57-P58)*3/4,-2),VLOOKUP($A57,$V$6:$X$25,3,FALSE))</f>
        <v>0</v>
      </c>
      <c r="Q59" s="228"/>
    </row>
    <row r="60" spans="1:17" ht="30" customHeight="1" x14ac:dyDescent="0.15">
      <c r="A60" s="190">
        <v>18</v>
      </c>
      <c r="B60" s="229"/>
      <c r="C60" s="223"/>
      <c r="D60" s="232"/>
      <c r="E60" s="233"/>
      <c r="F60" s="238"/>
      <c r="G60" s="239"/>
      <c r="H60" s="240"/>
      <c r="I60" s="219"/>
      <c r="J60" s="219"/>
      <c r="K60" s="222"/>
      <c r="L60" s="389"/>
      <c r="M60" s="19" t="s">
        <v>14</v>
      </c>
      <c r="N60" s="22">
        <f>IF(AND($I60&lt;=DATEVALUE("2026/1/31"),$J60&lt;=DATEVALUE("2026/3/31"),$J60&gt;=DATEVALUE("2025/4/1")),IF(OR(IFERROR(VLOOKUP($A60,$V$6:$Y$25,4,FALSE),"")="",IFERROR(VLOOKUP($A60,$V$6:$Y$25,2,FALSE),"")&lt;&gt;N$7),VLOOKUP($F60,借上宿舎台帳!$B$6:$F$25,5,FALSE),VLOOKUP($A60,$V$6:$Y$25,4,FALSE)),0)</f>
        <v>0</v>
      </c>
      <c r="O60" s="22">
        <f>IF(AND($I60&lt;=DATEVALUE("2026/2/28"),$J60&lt;=DATEVALUE("2026/3/31"),$J60&gt;=DATEVALUE("2026/2/1")),IF(OR(IFERROR(VLOOKUP($A60,$V$6:$Y$25,4,FALSE),"")="",IFERROR(VLOOKUP($A60,$V$6:$Y$25,2,FALSE),"")&lt;&gt;O$7),VLOOKUP($F60,借上宿舎台帳!$B$6:$F$25,5,FALSE),VLOOKUP($A60,$V$6:$Y$25,4,FALSE)),0)</f>
        <v>0</v>
      </c>
      <c r="P60" s="22">
        <f>IF(AND($J60&gt;=DATEVALUE("2026/3/1"),$J60&lt;=DATEVALUE("2026/3/31")),IF(OR(IFERROR(VLOOKUP($A60,$V$6:$Y$25,4,FALSE),"")="",IFERROR(VLOOKUP($A60,$V$6:$Y$25,2,FALSE),"")&lt;&gt;P$7),VLOOKUP($F60,借上宿舎台帳!$B$6:$F$25,5,FALSE),VLOOKUP($A60,$V$6:$Y$25,4,FALSE)),0)</f>
        <v>0</v>
      </c>
      <c r="Q60" s="226">
        <f t="shared" si="14"/>
        <v>0</v>
      </c>
    </row>
    <row r="61" spans="1:17" ht="30" customHeight="1" x14ac:dyDescent="0.15">
      <c r="A61" s="191"/>
      <c r="B61" s="230"/>
      <c r="C61" s="224"/>
      <c r="D61" s="234"/>
      <c r="E61" s="235"/>
      <c r="F61" s="241"/>
      <c r="G61" s="242"/>
      <c r="H61" s="243"/>
      <c r="I61" s="220"/>
      <c r="J61" s="220"/>
      <c r="K61" s="222"/>
      <c r="L61" s="390"/>
      <c r="M61" s="19" t="s">
        <v>15</v>
      </c>
      <c r="N61" s="22">
        <f>IF(AND($I60&lt;=DATEVALUE("2026/1/31"),$J60&lt;=DATEVALUE("2026/3/31"),$J60&gt;=DATEVALUE("2025/4/1")),IF(OR(IFERROR(VLOOKUP($A60,$V$6:$Z$25,5,FALSE),"")="",IFERROR(VLOOKUP($A60,$V$6:$Z$25,2,FALSE),"")&lt;&gt;N$7),VLOOKUP($F60,借上宿舎台帳!$B$6:$G$25,6,FALSE),VLOOKUP($A60,$V$6:$Z$25,5,FALSE)),0)</f>
        <v>0</v>
      </c>
      <c r="O61" s="22">
        <f>IF(AND($I60&lt;=DATEVALUE("2026/2/28"),$J60&lt;=DATEVALUE("2026/3/31"),$J60&gt;=DATEVALUE("2026/2/1")),IF(OR(IFERROR(VLOOKUP($A60,$V$6:$Z$25,5,FALSE),"")="",IFERROR(VLOOKUP($A60,$V$6:$Z$25,2,FALSE),"")&lt;&gt;O$7),VLOOKUP($F60,借上宿舎台帳!$B$6:$G$25,6,FALSE),VLOOKUP($A60,$V$6:$Z$25,5,FALSE)),0)</f>
        <v>0</v>
      </c>
      <c r="P61" s="22">
        <f>IF(AND($J60&gt;=DATEVALUE("2026/3/1"),$J60&lt;=DATEVALUE("2026/3/31")),IF(OR(IFERROR(VLOOKUP($A60,$V$6:$Z$25,5,FALSE),"")="",IFERROR(VLOOKUP($A60,$V$6:$Z$25,2,FALSE),"")&lt;&gt;P$7),VLOOKUP($F60,借上宿舎台帳!$B$6:$G$25,6,FALSE),VLOOKUP($A60,$V$6:$Z$25,5,FALSE)),0)</f>
        <v>0</v>
      </c>
      <c r="Q61" s="227"/>
    </row>
    <row r="62" spans="1:17" ht="30" customHeight="1" x14ac:dyDescent="0.15">
      <c r="A62" s="192"/>
      <c r="B62" s="231"/>
      <c r="C62" s="225"/>
      <c r="D62" s="236"/>
      <c r="E62" s="237"/>
      <c r="F62" s="244"/>
      <c r="G62" s="245"/>
      <c r="H62" s="246"/>
      <c r="I62" s="221"/>
      <c r="J62" s="221"/>
      <c r="K62" s="222"/>
      <c r="L62" s="391"/>
      <c r="M62" s="19" t="s">
        <v>16</v>
      </c>
      <c r="N62" s="22">
        <f>IF(OR(IFERROR(VLOOKUP($A60,$V$6:$X$25,3,FALSE),"")="",IFERROR(VLOOKUP($A60,$V$6:$X$25,2,FALSE),"")&lt;&gt;N$7),ROUNDDOWN(IF((N60-N61)&gt;=82000,82000,N60-N61)*3/4,-2),VLOOKUP($A60,$V$6:$X$25,3,FALSE))</f>
        <v>0</v>
      </c>
      <c r="O62" s="22">
        <f>IF(OR(IFERROR(VLOOKUP($A60,$V$6:$X$25,3,FALSE),"")="",IFERROR(VLOOKUP($A60,$V$6:$X$25,2,FALSE),"")&lt;&gt;O$7),ROUNDDOWN(IF((O60-O61)&gt;=82000,82000,O60-O61)*3/4,-2),VLOOKUP($A60,$V$6:$X$25,3,FALSE))</f>
        <v>0</v>
      </c>
      <c r="P62" s="22">
        <f>IF(OR(IFERROR(VLOOKUP($A60,$V$6:$X$25,3,FALSE),"")="",IFERROR(VLOOKUP($A60,$V$6:$X$25,2,FALSE),"")&lt;&gt;P$7),ROUNDDOWN(IF((P60-P61)&gt;=82000,82000,P60-P61)*3/4,-2),VLOOKUP($A60,$V$6:$X$25,3,FALSE))</f>
        <v>0</v>
      </c>
      <c r="Q62" s="228"/>
    </row>
    <row r="63" spans="1:17" ht="30" customHeight="1" x14ac:dyDescent="0.15">
      <c r="A63" s="190">
        <v>19</v>
      </c>
      <c r="B63" s="229"/>
      <c r="C63" s="223"/>
      <c r="D63" s="232"/>
      <c r="E63" s="233"/>
      <c r="F63" s="238"/>
      <c r="G63" s="239"/>
      <c r="H63" s="240"/>
      <c r="I63" s="219"/>
      <c r="J63" s="219"/>
      <c r="K63" s="222"/>
      <c r="L63" s="389"/>
      <c r="M63" s="19" t="s">
        <v>14</v>
      </c>
      <c r="N63" s="22">
        <f>IF(AND($I63&lt;=DATEVALUE("2026/1/31"),$J63&lt;=DATEVALUE("2026/3/31"),$J63&gt;=DATEVALUE("2025/4/1")),IF(OR(IFERROR(VLOOKUP($A63,$V$6:$Y$25,4,FALSE),"")="",IFERROR(VLOOKUP($A63,$V$6:$Y$25,2,FALSE),"")&lt;&gt;N$7),VLOOKUP($F63,借上宿舎台帳!$B$6:$F$25,5,FALSE),VLOOKUP($A63,$V$6:$Y$25,4,FALSE)),0)</f>
        <v>0</v>
      </c>
      <c r="O63" s="22">
        <f>IF(AND($I63&lt;=DATEVALUE("2026/2/28"),$J63&lt;=DATEVALUE("2026/3/31"),$J63&gt;=DATEVALUE("2026/2/1")),IF(OR(IFERROR(VLOOKUP($A63,$V$6:$Y$25,4,FALSE),"")="",IFERROR(VLOOKUP($A63,$V$6:$Y$25,2,FALSE),"")&lt;&gt;O$7),VLOOKUP($F63,借上宿舎台帳!$B$6:$F$25,5,FALSE),VLOOKUP($A63,$V$6:$Y$25,4,FALSE)),0)</f>
        <v>0</v>
      </c>
      <c r="P63" s="22">
        <f>IF(AND($J63&gt;=DATEVALUE("2026/3/1"),$J63&lt;=DATEVALUE("2026/3/31")),IF(OR(IFERROR(VLOOKUP($A63,$V$6:$Y$25,4,FALSE),"")="",IFERROR(VLOOKUP($A63,$V$6:$Y$25,2,FALSE),"")&lt;&gt;P$7),VLOOKUP($F63,借上宿舎台帳!$B$6:$F$25,5,FALSE),VLOOKUP($A63,$V$6:$Y$25,4,FALSE)),0)</f>
        <v>0</v>
      </c>
      <c r="Q63" s="226">
        <f t="shared" si="14"/>
        <v>0</v>
      </c>
    </row>
    <row r="64" spans="1:17" ht="30" customHeight="1" x14ac:dyDescent="0.15">
      <c r="A64" s="191"/>
      <c r="B64" s="230"/>
      <c r="C64" s="224"/>
      <c r="D64" s="234"/>
      <c r="E64" s="235"/>
      <c r="F64" s="241"/>
      <c r="G64" s="242"/>
      <c r="H64" s="243"/>
      <c r="I64" s="220"/>
      <c r="J64" s="220"/>
      <c r="K64" s="222"/>
      <c r="L64" s="390"/>
      <c r="M64" s="19" t="s">
        <v>15</v>
      </c>
      <c r="N64" s="22">
        <f>IF(AND($I63&lt;=DATEVALUE("2026/1/31"),$J63&lt;=DATEVALUE("2026/3/31"),$J63&gt;=DATEVALUE("2025/4/1")),IF(OR(IFERROR(VLOOKUP($A63,$V$6:$Z$25,5,FALSE),"")="",IFERROR(VLOOKUP($A63,$V$6:$Z$25,2,FALSE),"")&lt;&gt;N$7),VLOOKUP($F63,借上宿舎台帳!$B$6:$G$25,6,FALSE),VLOOKUP($A63,$V$6:$Z$25,5,FALSE)),0)</f>
        <v>0</v>
      </c>
      <c r="O64" s="22">
        <f>IF(AND($I63&lt;=DATEVALUE("2026/2/28"),$J63&lt;=DATEVALUE("2026/3/31"),$J63&gt;=DATEVALUE("2026/2/1")),IF(OR(IFERROR(VLOOKUP($A63,$V$6:$Z$25,5,FALSE),"")="",IFERROR(VLOOKUP($A63,$V$6:$Z$25,2,FALSE),"")&lt;&gt;O$7),VLOOKUP($F63,借上宿舎台帳!$B$6:$G$25,6,FALSE),VLOOKUP($A63,$V$6:$Z$25,5,FALSE)),0)</f>
        <v>0</v>
      </c>
      <c r="P64" s="22">
        <f>IF(AND($J63&gt;=DATEVALUE("2026/3/1"),$J63&lt;=DATEVALUE("2026/3/31")),IF(OR(IFERROR(VLOOKUP($A63,$V$6:$Z$25,5,FALSE),"")="",IFERROR(VLOOKUP($A63,$V$6:$Z$25,2,FALSE),"")&lt;&gt;P$7),VLOOKUP($F63,借上宿舎台帳!$B$6:$G$25,6,FALSE),VLOOKUP($A63,$V$6:$Z$25,5,FALSE)),0)</f>
        <v>0</v>
      </c>
      <c r="Q64" s="227"/>
    </row>
    <row r="65" spans="1:25" ht="30" customHeight="1" x14ac:dyDescent="0.15">
      <c r="A65" s="192"/>
      <c r="B65" s="231"/>
      <c r="C65" s="225"/>
      <c r="D65" s="236"/>
      <c r="E65" s="237"/>
      <c r="F65" s="244"/>
      <c r="G65" s="245"/>
      <c r="H65" s="246"/>
      <c r="I65" s="221"/>
      <c r="J65" s="221"/>
      <c r="K65" s="222"/>
      <c r="L65" s="391"/>
      <c r="M65" s="19" t="s">
        <v>16</v>
      </c>
      <c r="N65" s="22">
        <f>IF(OR(IFERROR(VLOOKUP($A63,$V$6:$X$25,3,FALSE),"")="",IFERROR(VLOOKUP($A63,$V$6:$X$25,2,FALSE),"")&lt;&gt;N$7),ROUNDDOWN(IF((N63-N64)&gt;=82000,82000,N63-N64)*3/4,-2),VLOOKUP($A63,$V$6:$X$25,3,FALSE))</f>
        <v>0</v>
      </c>
      <c r="O65" s="22">
        <f>IF(OR(IFERROR(VLOOKUP($A63,$V$6:$X$25,3,FALSE),"")="",IFERROR(VLOOKUP($A63,$V$6:$X$25,2,FALSE),"")&lt;&gt;O$7),ROUNDDOWN(IF((O63-O64)&gt;=82000,82000,O63-O64)*3/4,-2),VLOOKUP($A63,$V$6:$X$25,3,FALSE))</f>
        <v>0</v>
      </c>
      <c r="P65" s="22">
        <f>IF(OR(IFERROR(VLOOKUP($A63,$V$6:$X$25,3,FALSE),"")="",IFERROR(VLOOKUP($A63,$V$6:$X$25,2,FALSE),"")&lt;&gt;P$7),ROUNDDOWN(IF((P63-P64)&gt;=82000,82000,P63-P64)*3/4,-2),VLOOKUP($A63,$V$6:$X$25,3,FALSE))</f>
        <v>0</v>
      </c>
      <c r="Q65" s="228"/>
    </row>
    <row r="66" spans="1:25" ht="30" customHeight="1" x14ac:dyDescent="0.15">
      <c r="A66" s="190">
        <v>20</v>
      </c>
      <c r="B66" s="229"/>
      <c r="C66" s="223"/>
      <c r="D66" s="232"/>
      <c r="E66" s="233"/>
      <c r="F66" s="238"/>
      <c r="G66" s="239"/>
      <c r="H66" s="240"/>
      <c r="I66" s="219"/>
      <c r="J66" s="219"/>
      <c r="K66" s="222"/>
      <c r="L66" s="389"/>
      <c r="M66" s="19" t="s">
        <v>14</v>
      </c>
      <c r="N66" s="22">
        <f>IF(AND($I66&lt;=DATEVALUE("2026/1/31"),$J66&lt;=DATEVALUE("2026/3/31"),$J66&gt;=DATEVALUE("2025/4/1")),IF(OR(IFERROR(VLOOKUP($A66,$V$6:$Y$25,4,FALSE),"")="",IFERROR(VLOOKUP($A66,$V$6:$Y$25,2,FALSE),"")&lt;&gt;N$7),VLOOKUP($F66,借上宿舎台帳!$B$6:$F$25,5,FALSE),VLOOKUP($A66,$V$6:$Y$25,4,FALSE)),0)</f>
        <v>0</v>
      </c>
      <c r="O66" s="22">
        <f>IF(AND($I66&lt;=DATEVALUE("2026/2/28"),$J66&lt;=DATEVALUE("2026/3/31"),$J66&gt;=DATEVALUE("2026/2/1")),IF(OR(IFERROR(VLOOKUP($A66,$V$6:$Y$25,4,FALSE),"")="",IFERROR(VLOOKUP($A66,$V$6:$Y$25,2,FALSE),"")&lt;&gt;O$7),VLOOKUP($F66,借上宿舎台帳!$B$6:$F$25,5,FALSE),VLOOKUP($A66,$V$6:$Y$25,4,FALSE)),0)</f>
        <v>0</v>
      </c>
      <c r="P66" s="22">
        <f>IF(AND($J66&gt;=DATEVALUE("2026/3/1"),$J66&lt;=DATEVALUE("2026/3/31")),IF(OR(IFERROR(VLOOKUP($A66,$V$6:$Y$25,4,FALSE),"")="",IFERROR(VLOOKUP($A66,$V$6:$Y$25,2,FALSE),"")&lt;&gt;P$7),VLOOKUP($F66,借上宿舎台帳!$B$6:$F$25,5,FALSE),VLOOKUP($A66,$V$6:$Y$25,4,FALSE)),0)</f>
        <v>0</v>
      </c>
      <c r="Q66" s="226">
        <f t="shared" si="14"/>
        <v>0</v>
      </c>
    </row>
    <row r="67" spans="1:25" ht="30" customHeight="1" x14ac:dyDescent="0.15">
      <c r="A67" s="191"/>
      <c r="B67" s="230"/>
      <c r="C67" s="224"/>
      <c r="D67" s="234"/>
      <c r="E67" s="235"/>
      <c r="F67" s="241"/>
      <c r="G67" s="242"/>
      <c r="H67" s="243"/>
      <c r="I67" s="220"/>
      <c r="J67" s="220"/>
      <c r="K67" s="222"/>
      <c r="L67" s="390"/>
      <c r="M67" s="19" t="s">
        <v>15</v>
      </c>
      <c r="N67" s="22">
        <f>IF(AND($I66&lt;=DATEVALUE("2026/1/31"),$J66&lt;=DATEVALUE("2026/3/31"),$J66&gt;=DATEVALUE("2025/4/1")),IF(OR(IFERROR(VLOOKUP($A66,$V$6:$Z$25,5,FALSE),"")="",IFERROR(VLOOKUP($A66,$V$6:$Z$25,2,FALSE),"")&lt;&gt;N$7),VLOOKUP($F66,借上宿舎台帳!$B$6:$G$25,6,FALSE),VLOOKUP($A66,$V$6:$Z$25,5,FALSE)),0)</f>
        <v>0</v>
      </c>
      <c r="O67" s="22">
        <f>IF(AND($I66&lt;=DATEVALUE("2026/2/28"),$J66&lt;=DATEVALUE("2026/3/31"),$J66&gt;=DATEVALUE("2026/2/1")),IF(OR(IFERROR(VLOOKUP($A66,$V$6:$Z$25,5,FALSE),"")="",IFERROR(VLOOKUP($A66,$V$6:$Z$25,2,FALSE),"")&lt;&gt;O$7),VLOOKUP($F66,借上宿舎台帳!$B$6:$G$25,6,FALSE),VLOOKUP($A66,$V$6:$Z$25,5,FALSE)),0)</f>
        <v>0</v>
      </c>
      <c r="P67" s="22">
        <f>IF(AND($J66&gt;=DATEVALUE("2026/3/1"),$J66&lt;=DATEVALUE("2026/3/31")),IF(OR(IFERROR(VLOOKUP($A66,$V$6:$Z$25,5,FALSE),"")="",IFERROR(VLOOKUP($A66,$V$6:$Z$25,2,FALSE),"")&lt;&gt;P$7),VLOOKUP($F66,借上宿舎台帳!$B$6:$G$25,6,FALSE),VLOOKUP($A66,$V$6:$Z$25,5,FALSE)),0)</f>
        <v>0</v>
      </c>
      <c r="Q67" s="227"/>
    </row>
    <row r="68" spans="1:25" ht="30" customHeight="1" x14ac:dyDescent="0.15">
      <c r="A68" s="192"/>
      <c r="B68" s="231"/>
      <c r="C68" s="225"/>
      <c r="D68" s="236"/>
      <c r="E68" s="237"/>
      <c r="F68" s="244"/>
      <c r="G68" s="245"/>
      <c r="H68" s="246"/>
      <c r="I68" s="221"/>
      <c r="J68" s="221"/>
      <c r="K68" s="222"/>
      <c r="L68" s="391"/>
      <c r="M68" s="19" t="s">
        <v>16</v>
      </c>
      <c r="N68" s="22">
        <f>IF(OR(IFERROR(VLOOKUP($A66,$V$6:$X$25,3,FALSE),"")="",IFERROR(VLOOKUP($A66,$V$6:$X$25,2,FALSE),"")&lt;&gt;N$7),ROUNDDOWN(IF((N66-N67)&gt;=82000,82000,N66-N67)*3/4,-2),VLOOKUP($A66,$V$6:$X$25,3,FALSE))</f>
        <v>0</v>
      </c>
      <c r="O68" s="22">
        <f>IF(OR(IFERROR(VLOOKUP($A66,$V$6:$X$25,3,FALSE),"")="",IFERROR(VLOOKUP($A66,$V$6:$X$25,2,FALSE),"")&lt;&gt;O$7),ROUNDDOWN(IF((O66-O67)&gt;=82000,82000,O66-O67)*3/4,-2),VLOOKUP($A66,$V$6:$X$25,3,FALSE))</f>
        <v>0</v>
      </c>
      <c r="P68" s="22">
        <f>IF(OR(IFERROR(VLOOKUP($A66,$V$6:$X$25,3,FALSE),"")="",IFERROR(VLOOKUP($A66,$V$6:$X$25,2,FALSE),"")&lt;&gt;P$7),ROUNDDOWN(IF((P66-P67)&gt;=82000,82000,P66-P67)*3/4,-2),VLOOKUP($A66,$V$6:$X$25,3,FALSE))</f>
        <v>0</v>
      </c>
      <c r="Q68" s="228"/>
    </row>
    <row r="69" spans="1:25" s="6" customFormat="1" ht="33" customHeight="1" x14ac:dyDescent="0.15">
      <c r="A69" s="7"/>
      <c r="B69" s="4"/>
      <c r="C69" s="4"/>
      <c r="D69" s="3"/>
      <c r="E69" s="3"/>
      <c r="F69" s="3"/>
      <c r="G69" s="3"/>
      <c r="N69" s="8"/>
      <c r="O69" s="216" t="s">
        <v>17</v>
      </c>
      <c r="P69" s="217"/>
      <c r="Q69" s="105">
        <f>SUM(Q9:Q68)</f>
        <v>0</v>
      </c>
      <c r="R69" s="5"/>
      <c r="T69" s="23"/>
      <c r="U69" s="24"/>
      <c r="Y69" s="25"/>
    </row>
    <row r="70" spans="1:25" x14ac:dyDescent="0.15">
      <c r="F70" s="14"/>
      <c r="G70" s="14"/>
      <c r="H70" s="14"/>
      <c r="I70" s="14"/>
      <c r="J70" s="14"/>
      <c r="K70" s="14"/>
      <c r="L70" s="14"/>
      <c r="M70" s="14"/>
      <c r="N70" s="20"/>
      <c r="O70" s="21"/>
      <c r="P70" s="21"/>
      <c r="Q70" s="21"/>
    </row>
  </sheetData>
  <sheetProtection password="CAAA" sheet="1" objects="1" scenarios="1"/>
  <dataConsolidate/>
  <mergeCells count="222">
    <mergeCell ref="Q66:Q68"/>
    <mergeCell ref="O69:P69"/>
    <mergeCell ref="J63:J65"/>
    <mergeCell ref="K63:K65"/>
    <mergeCell ref="L63:L65"/>
    <mergeCell ref="Q63:Q65"/>
    <mergeCell ref="A66:A68"/>
    <mergeCell ref="B66:B68"/>
    <mergeCell ref="C66:C68"/>
    <mergeCell ref="D66:E68"/>
    <mergeCell ref="F66:H68"/>
    <mergeCell ref="I66:I68"/>
    <mergeCell ref="J66:J68"/>
    <mergeCell ref="K66:K68"/>
    <mergeCell ref="L66:L68"/>
    <mergeCell ref="C57:C59"/>
    <mergeCell ref="D57:E59"/>
    <mergeCell ref="F57:H59"/>
    <mergeCell ref="I57:I59"/>
    <mergeCell ref="Q60:Q62"/>
    <mergeCell ref="A63:A65"/>
    <mergeCell ref="B63:B65"/>
    <mergeCell ref="C63:C65"/>
    <mergeCell ref="D63:E65"/>
    <mergeCell ref="F63:H65"/>
    <mergeCell ref="I63:I65"/>
    <mergeCell ref="J57:J59"/>
    <mergeCell ref="K57:K59"/>
    <mergeCell ref="L57:L59"/>
    <mergeCell ref="Q57:Q59"/>
    <mergeCell ref="A60:A62"/>
    <mergeCell ref="B60:B62"/>
    <mergeCell ref="C60:C62"/>
    <mergeCell ref="D60:E62"/>
    <mergeCell ref="F60:H62"/>
    <mergeCell ref="I60:I62"/>
    <mergeCell ref="J60:J62"/>
    <mergeCell ref="K60:K62"/>
    <mergeCell ref="L60:L62"/>
    <mergeCell ref="A51:A53"/>
    <mergeCell ref="B51:B53"/>
    <mergeCell ref="C51:C53"/>
    <mergeCell ref="D51:E53"/>
    <mergeCell ref="F51:H53"/>
    <mergeCell ref="I51:I53"/>
    <mergeCell ref="J51:J53"/>
    <mergeCell ref="K51:K53"/>
    <mergeCell ref="L51:L53"/>
    <mergeCell ref="B54:B56"/>
    <mergeCell ref="C54:C56"/>
    <mergeCell ref="D54:E56"/>
    <mergeCell ref="F54:H56"/>
    <mergeCell ref="I54:I56"/>
    <mergeCell ref="J54:J56"/>
    <mergeCell ref="K54:K56"/>
    <mergeCell ref="L54:L56"/>
    <mergeCell ref="Q54:Q56"/>
    <mergeCell ref="A57:A59"/>
    <mergeCell ref="B57:B59"/>
    <mergeCell ref="Q45:Q47"/>
    <mergeCell ref="A48:A50"/>
    <mergeCell ref="B48:B50"/>
    <mergeCell ref="C48:C50"/>
    <mergeCell ref="D48:E50"/>
    <mergeCell ref="F48:H50"/>
    <mergeCell ref="I48:I50"/>
    <mergeCell ref="J48:J50"/>
    <mergeCell ref="K48:K50"/>
    <mergeCell ref="L48:L50"/>
    <mergeCell ref="Q48:Q50"/>
    <mergeCell ref="A45:A47"/>
    <mergeCell ref="B45:B47"/>
    <mergeCell ref="C45:C47"/>
    <mergeCell ref="D45:E47"/>
    <mergeCell ref="F45:H47"/>
    <mergeCell ref="I45:I47"/>
    <mergeCell ref="J45:J47"/>
    <mergeCell ref="K45:K47"/>
    <mergeCell ref="L45:L47"/>
    <mergeCell ref="Q51:Q53"/>
    <mergeCell ref="A54:A56"/>
    <mergeCell ref="Q39:Q41"/>
    <mergeCell ref="A42:A44"/>
    <mergeCell ref="B42:B44"/>
    <mergeCell ref="C42:C44"/>
    <mergeCell ref="D42:E44"/>
    <mergeCell ref="F42:H44"/>
    <mergeCell ref="I42:I44"/>
    <mergeCell ref="J42:J44"/>
    <mergeCell ref="K42:K44"/>
    <mergeCell ref="L42:L44"/>
    <mergeCell ref="Q42:Q44"/>
    <mergeCell ref="A39:A41"/>
    <mergeCell ref="B39:B41"/>
    <mergeCell ref="C39:C41"/>
    <mergeCell ref="D39:E41"/>
    <mergeCell ref="F39:H41"/>
    <mergeCell ref="I39:I41"/>
    <mergeCell ref="J39:J41"/>
    <mergeCell ref="K39:K41"/>
    <mergeCell ref="L39:L41"/>
    <mergeCell ref="Q33:Q35"/>
    <mergeCell ref="A36:A38"/>
    <mergeCell ref="B36:B38"/>
    <mergeCell ref="C36:C38"/>
    <mergeCell ref="D36:E38"/>
    <mergeCell ref="F36:H38"/>
    <mergeCell ref="I36:I38"/>
    <mergeCell ref="J36:J38"/>
    <mergeCell ref="K36:K38"/>
    <mergeCell ref="L36:L38"/>
    <mergeCell ref="Q36:Q38"/>
    <mergeCell ref="A33:A35"/>
    <mergeCell ref="B33:B35"/>
    <mergeCell ref="C33:C35"/>
    <mergeCell ref="D33:E35"/>
    <mergeCell ref="F33:H35"/>
    <mergeCell ref="I33:I35"/>
    <mergeCell ref="J33:J35"/>
    <mergeCell ref="K33:K35"/>
    <mergeCell ref="L33:L35"/>
    <mergeCell ref="Q27:Q29"/>
    <mergeCell ref="A30:A32"/>
    <mergeCell ref="B30:B32"/>
    <mergeCell ref="C30:C32"/>
    <mergeCell ref="D30:E32"/>
    <mergeCell ref="F30:H32"/>
    <mergeCell ref="I30:I32"/>
    <mergeCell ref="J30:J32"/>
    <mergeCell ref="K30:K32"/>
    <mergeCell ref="L30:L32"/>
    <mergeCell ref="Q30:Q32"/>
    <mergeCell ref="A27:A29"/>
    <mergeCell ref="B27:B29"/>
    <mergeCell ref="C27:C29"/>
    <mergeCell ref="D27:E29"/>
    <mergeCell ref="F27:H29"/>
    <mergeCell ref="I27:I29"/>
    <mergeCell ref="J27:J29"/>
    <mergeCell ref="K27:K29"/>
    <mergeCell ref="L27:L29"/>
    <mergeCell ref="Q21:Q23"/>
    <mergeCell ref="A24:A26"/>
    <mergeCell ref="B24:B26"/>
    <mergeCell ref="C24:C26"/>
    <mergeCell ref="D24:E26"/>
    <mergeCell ref="F24:H26"/>
    <mergeCell ref="I24:I26"/>
    <mergeCell ref="J24:J26"/>
    <mergeCell ref="K24:K26"/>
    <mergeCell ref="L24:L26"/>
    <mergeCell ref="Q24:Q26"/>
    <mergeCell ref="A21:A23"/>
    <mergeCell ref="B21:B23"/>
    <mergeCell ref="C21:C23"/>
    <mergeCell ref="D21:E23"/>
    <mergeCell ref="F21:H23"/>
    <mergeCell ref="I21:I23"/>
    <mergeCell ref="J21:J23"/>
    <mergeCell ref="K21:K23"/>
    <mergeCell ref="L21:L23"/>
    <mergeCell ref="Q15:Q17"/>
    <mergeCell ref="A18:A20"/>
    <mergeCell ref="B18:B20"/>
    <mergeCell ref="C18:C20"/>
    <mergeCell ref="D18:E20"/>
    <mergeCell ref="F18:H20"/>
    <mergeCell ref="I18:I20"/>
    <mergeCell ref="J18:J20"/>
    <mergeCell ref="K18:K20"/>
    <mergeCell ref="L18:L20"/>
    <mergeCell ref="Q18:Q20"/>
    <mergeCell ref="A15:A17"/>
    <mergeCell ref="B15:B17"/>
    <mergeCell ref="C15:C17"/>
    <mergeCell ref="D15:E17"/>
    <mergeCell ref="F15:H17"/>
    <mergeCell ref="I15:I17"/>
    <mergeCell ref="J15:J17"/>
    <mergeCell ref="K15:K17"/>
    <mergeCell ref="L15:L17"/>
    <mergeCell ref="J9:J11"/>
    <mergeCell ref="K9:K11"/>
    <mergeCell ref="L9:L11"/>
    <mergeCell ref="Q9:Q11"/>
    <mergeCell ref="A12:A14"/>
    <mergeCell ref="B12:B14"/>
    <mergeCell ref="C12:C14"/>
    <mergeCell ref="D12:E14"/>
    <mergeCell ref="F12:H14"/>
    <mergeCell ref="I12:I14"/>
    <mergeCell ref="A9:A11"/>
    <mergeCell ref="B9:B11"/>
    <mergeCell ref="C9:C11"/>
    <mergeCell ref="D9:E11"/>
    <mergeCell ref="F9:H11"/>
    <mergeCell ref="I9:I11"/>
    <mergeCell ref="J12:J14"/>
    <mergeCell ref="K12:K14"/>
    <mergeCell ref="L12:L14"/>
    <mergeCell ref="Q12:Q14"/>
    <mergeCell ref="O4:P4"/>
    <mergeCell ref="A1:B1"/>
    <mergeCell ref="H1:K1"/>
    <mergeCell ref="C3:F3"/>
    <mergeCell ref="C4:F4"/>
    <mergeCell ref="A6:A8"/>
    <mergeCell ref="B6:B8"/>
    <mergeCell ref="C6:C8"/>
    <mergeCell ref="D6:E8"/>
    <mergeCell ref="F6:H8"/>
    <mergeCell ref="I6:J6"/>
    <mergeCell ref="K6:K8"/>
    <mergeCell ref="L6:L8"/>
    <mergeCell ref="M6:Q6"/>
    <mergeCell ref="I7:I8"/>
    <mergeCell ref="J7:J8"/>
    <mergeCell ref="M7:M8"/>
    <mergeCell ref="N7:N8"/>
    <mergeCell ref="O7:O8"/>
    <mergeCell ref="P7:P8"/>
    <mergeCell ref="Q7:Q8"/>
  </mergeCells>
  <phoneticPr fontId="2"/>
  <dataValidations count="5">
    <dataValidation errorStyle="warning" allowBlank="1" showInputMessage="1" showErrorMessage="1" prompt="終了事由で「その他」を選択した場合、詳細を入力してください。_x000a_" sqref="L9:L68" xr:uid="{00000000-0002-0000-1300-000000000000}"/>
    <dataValidation type="date" allowBlank="1" showInputMessage="1" showErrorMessage="1" prompt="注）2025/04/01の形式で入力してください。_x000a_" sqref="C9:C68" xr:uid="{00000000-0002-0000-1300-000001000000}">
      <formula1>1</formula1>
      <formula2>109664</formula2>
    </dataValidation>
    <dataValidation type="list" allowBlank="1" showInputMessage="1" showErrorMessage="1" prompt="注）現施設だけでなく過去から継続して同一法人内の他施設で利用している場合、過去に他施設で利用を開始した年度を入力してください。" sqref="D9:E68" xr:uid="{00000000-0002-0000-1300-000002000000}">
      <formula1>"令和7年度,令和6年度,令和5年度,令和4年度,令和3年度,令和2年度,令和元年度,平成30年度,平成29年度,平成28年度,平成27年度"</formula1>
    </dataValidation>
    <dataValidation type="date" allowBlank="1" showInputMessage="1" showErrorMessage="1" prompt="注）2025/04/01の形式で入力してください。" sqref="I9:J68" xr:uid="{00000000-0002-0000-1300-000003000000}">
      <formula1>45748</formula1>
      <formula2>46112</formula2>
    </dataValidation>
    <dataValidation type="list" errorStyle="warning" allowBlank="1" showInputMessage="1" showErrorMessage="1" prompt="新規または補助対象期間が終了した対象者のみ、プルダウンから事由を選択してください。" sqref="K9:K68" xr:uid="{00000000-0002-0000-1300-000004000000}">
      <formula1>$S$6:$S$21</formula1>
    </dataValidation>
  </dataValidations>
  <printOptions horizontalCentered="1"/>
  <pageMargins left="0.19685039370078741" right="0.19685039370078741" top="0.55118110236220474" bottom="0.15748031496062992" header="0.31496062992125984" footer="0.31496062992125984"/>
  <pageSetup paperSize="9" scale="50" fitToHeight="2" orientation="landscape" r:id="rId1"/>
  <rowBreaks count="1" manualBreakCount="1">
    <brk id="3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借上宿舎を選択してください。_x000a__x000a_注）借上宿舎台帳を完成させてから、第２号様式を作成してください。" xr:uid="{00000000-0002-0000-1300-000005000000}">
          <x14:formula1>
            <xm:f>借上宿舎台帳!$B$6:$B$25</xm:f>
          </x14:formula1>
          <xm:sqref>F9:H68</xm:sqref>
        </x14:dataValidation>
        <x14:dataValidation type="list" allowBlank="1" showInputMessage="1" showErrorMessage="1" prompt="補助対象者を選択してください。_x000a__x000a_注）補助対象者名簿を完成させてから、第２号様式を作成してください。" xr:uid="{00000000-0002-0000-1300-000006000000}">
          <x14:formula1>
            <xm:f>補助対象者名簿!$B$5:$B$24</xm:f>
          </x14:formula1>
          <xm:sqref>B9:B11</xm:sqref>
        </x14:dataValidation>
        <x14:dataValidation type="list" allowBlank="1" showInputMessage="1" showErrorMessage="1" xr:uid="{00000000-0002-0000-1300-000007000000}">
          <x14:formula1>
            <xm:f>補助対象者名簿!$B$5:$B$24</xm:f>
          </x14:formula1>
          <xm:sqref>B12:B68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pageSetUpPr fitToPage="1"/>
  </sheetPr>
  <dimension ref="A1:AD43"/>
  <sheetViews>
    <sheetView view="pageBreakPreview" zoomScale="80" zoomScaleNormal="100" zoomScaleSheetLayoutView="80" workbookViewId="0">
      <selection activeCell="E16" sqref="E16:E17"/>
    </sheetView>
  </sheetViews>
  <sheetFormatPr defaultRowHeight="13.5" x14ac:dyDescent="0.15"/>
  <cols>
    <col min="1" max="1" width="5.375" customWidth="1"/>
    <col min="2" max="2" width="10.75" bestFit="1" customWidth="1"/>
    <col min="3" max="3" width="20.625" customWidth="1"/>
    <col min="4" max="9" width="9.375" customWidth="1"/>
  </cols>
  <sheetData>
    <row r="1" spans="1:30" ht="14.25" x14ac:dyDescent="0.15">
      <c r="A1" s="249" t="s">
        <v>104</v>
      </c>
      <c r="B1" s="249"/>
      <c r="C1" s="68" t="s">
        <v>112</v>
      </c>
    </row>
    <row r="2" spans="1:30" ht="14.25" x14ac:dyDescent="0.15">
      <c r="A2" s="31"/>
      <c r="B2" s="31"/>
      <c r="C2" s="31"/>
      <c r="D2" s="31"/>
      <c r="E2" s="31"/>
      <c r="F2" s="31"/>
      <c r="G2" s="31"/>
      <c r="H2" s="250" t="s">
        <v>70</v>
      </c>
      <c r="I2" s="250"/>
      <c r="J2" s="31"/>
      <c r="K2" s="31"/>
      <c r="L2" s="31"/>
      <c r="M2" s="31"/>
      <c r="N2" s="31"/>
      <c r="O2" s="31"/>
      <c r="P2" s="31"/>
      <c r="Q2" s="31"/>
      <c r="R2" s="31"/>
      <c r="S2" s="31"/>
      <c r="T2" s="31"/>
      <c r="U2" s="31"/>
      <c r="V2" s="31"/>
      <c r="W2" s="31"/>
      <c r="X2" s="31"/>
      <c r="Y2" s="31"/>
      <c r="Z2" s="31"/>
      <c r="AA2" s="31"/>
    </row>
    <row r="3" spans="1:30" ht="28.5" x14ac:dyDescent="0.15">
      <c r="A3" s="32" t="s">
        <v>71</v>
      </c>
      <c r="B3" s="32" t="s">
        <v>87</v>
      </c>
      <c r="C3" s="32" t="s">
        <v>0</v>
      </c>
      <c r="D3" s="32" t="s">
        <v>72</v>
      </c>
      <c r="E3" s="32" t="s">
        <v>90</v>
      </c>
      <c r="F3" s="32" t="s">
        <v>91</v>
      </c>
      <c r="G3" s="32" t="s">
        <v>85</v>
      </c>
      <c r="H3" s="106" t="s">
        <v>171</v>
      </c>
      <c r="I3" s="33" t="s">
        <v>86</v>
      </c>
      <c r="J3" s="34"/>
      <c r="K3" s="35" t="s">
        <v>73</v>
      </c>
      <c r="L3" s="35"/>
      <c r="M3" s="35"/>
      <c r="N3" s="35"/>
      <c r="O3" s="35"/>
      <c r="P3" s="35"/>
      <c r="Q3" s="35"/>
      <c r="R3" s="36"/>
      <c r="S3" s="37"/>
      <c r="T3" s="38" t="s">
        <v>74</v>
      </c>
      <c r="U3" s="38"/>
      <c r="V3" s="38"/>
      <c r="W3" s="38"/>
      <c r="X3" s="38"/>
      <c r="Y3" s="38"/>
      <c r="Z3" s="38"/>
      <c r="AA3" s="39"/>
      <c r="AB3" s="51" t="s">
        <v>109</v>
      </c>
      <c r="AC3" s="51" t="s">
        <v>88</v>
      </c>
      <c r="AD3" s="51" t="s">
        <v>89</v>
      </c>
    </row>
    <row r="4" spans="1:30" ht="14.25" x14ac:dyDescent="0.15">
      <c r="A4" s="251"/>
      <c r="B4" s="252" t="e">
        <f>VLOOKUP(A4,'第２号様式（第４四半期）'!$A$9:$B$68,2,FALSE)</f>
        <v>#N/A</v>
      </c>
      <c r="C4" s="247" t="e">
        <f>VLOOKUP(A4,'第２号様式（第４四半期）'!$A$9:$H$68,6,FALSE)</f>
        <v>#N/A</v>
      </c>
      <c r="D4" s="253"/>
      <c r="E4" s="254" t="e">
        <f>VLOOKUP(D4,$AC$4:$AD$15,2,FALSE)</f>
        <v>#N/A</v>
      </c>
      <c r="F4" s="254" t="e">
        <f>IF(AND(DAY(VLOOKUP(A4,'第２号様式（第４四半期）'!$A$9:$J$68,9,FALSE))&lt;=E4,DAY(VLOOKUP(A4,'第２号様式（第４四半期）'!$A$9:$J$68,9,FALSE))&gt;1),E4+1-DAY(VLOOKUP(A4,'第２号様式（第４四半期）'!$A$9:$J$68,9,FALSE)),DAY(VLOOKUP(A4,'第２号様式（第４四半期）'!$A$9:$J$68,10,FALSE)))</f>
        <v>#N/A</v>
      </c>
      <c r="G4" s="254" t="e">
        <f>VLOOKUP(C4,借上宿舎台帳!$B$6:$F$25,5,FALSE)</f>
        <v>#N/A</v>
      </c>
      <c r="H4" s="255"/>
      <c r="I4" s="255"/>
      <c r="J4" s="40"/>
      <c r="K4" s="41" t="str">
        <f>IF(A4=0,"",82000)</f>
        <v/>
      </c>
      <c r="L4" s="41" t="s">
        <v>75</v>
      </c>
      <c r="M4" s="41" t="str">
        <f>IF(A4=0,"",E4)</f>
        <v/>
      </c>
      <c r="N4" s="41" t="s">
        <v>76</v>
      </c>
      <c r="O4" s="41" t="str">
        <f>IF(A4=0,"",F4)</f>
        <v/>
      </c>
      <c r="P4" s="41" t="s">
        <v>77</v>
      </c>
      <c r="Q4" s="41" t="str">
        <f>IFERROR(ROUNDDOWN(K4/M4*O4,-1),"")</f>
        <v/>
      </c>
      <c r="R4" s="42" t="s">
        <v>78</v>
      </c>
      <c r="S4" s="40"/>
      <c r="T4" s="41" t="str">
        <f>IF(A4=0,"",G4)</f>
        <v/>
      </c>
      <c r="U4" s="41" t="s">
        <v>75</v>
      </c>
      <c r="V4" s="41" t="str">
        <f>IF(A4=0,"",E4)</f>
        <v/>
      </c>
      <c r="W4" s="41" t="s">
        <v>76</v>
      </c>
      <c r="X4" s="41" t="str">
        <f>IF(A4=0,"",F4)</f>
        <v/>
      </c>
      <c r="Y4" s="41" t="s">
        <v>77</v>
      </c>
      <c r="Z4" s="41" t="str">
        <f>IFERROR(ROUNDDOWN(T4/V4*X4,-1),"")</f>
        <v/>
      </c>
      <c r="AA4" s="42" t="s">
        <v>78</v>
      </c>
      <c r="AB4">
        <v>1</v>
      </c>
      <c r="AC4">
        <v>1</v>
      </c>
      <c r="AD4">
        <v>31</v>
      </c>
    </row>
    <row r="5" spans="1:30" ht="14.25" x14ac:dyDescent="0.15">
      <c r="A5" s="251"/>
      <c r="B5" s="252"/>
      <c r="C5" s="248"/>
      <c r="D5" s="253"/>
      <c r="E5" s="254"/>
      <c r="F5" s="254"/>
      <c r="G5" s="254"/>
      <c r="H5" s="255"/>
      <c r="I5" s="255"/>
      <c r="J5" s="43" t="s">
        <v>79</v>
      </c>
      <c r="K5" s="44" t="str">
        <f>IF(A4=0,"",IF(Q4&lt;H4,ROUNDDOWN(Q4,-1),ROUNDDOWN(H4,-1)))</f>
        <v/>
      </c>
      <c r="L5" s="45" t="s">
        <v>80</v>
      </c>
      <c r="M5" s="46" t="str">
        <f>IF(A4=0,"",IF(I4-(IF(G4-82000&gt;0,G4-82000,0))&gt;0,I4-(IF(G4-82000&gt;0,G4-82000,0)),0))</f>
        <v/>
      </c>
      <c r="N5" s="45" t="s">
        <v>81</v>
      </c>
      <c r="O5" s="47" t="s">
        <v>82</v>
      </c>
      <c r="P5" s="48" t="s">
        <v>83</v>
      </c>
      <c r="Q5" s="49" t="str">
        <f>IFERROR(ROUNDDOWN((K5-M5)*3/4,-2),"")</f>
        <v/>
      </c>
      <c r="R5" s="50" t="s">
        <v>84</v>
      </c>
      <c r="S5" s="43" t="s">
        <v>79</v>
      </c>
      <c r="T5" s="44" t="str">
        <f>IF(A4=0,"",IF(Z4&lt;H4,ROUNDDOWN(Z4,-1),ROUNDDOWN(H4,-1)))</f>
        <v/>
      </c>
      <c r="U5" s="45" t="s">
        <v>80</v>
      </c>
      <c r="V5" s="46" t="str">
        <f>IF(A4=0,"",I4)</f>
        <v/>
      </c>
      <c r="W5" s="45" t="s">
        <v>81</v>
      </c>
      <c r="X5" s="47" t="s">
        <v>82</v>
      </c>
      <c r="Y5" s="48" t="s">
        <v>83</v>
      </c>
      <c r="Z5" s="49" t="str">
        <f>IFERROR(ROUNDDOWN((T5-V5)*3/4,-2),"")</f>
        <v/>
      </c>
      <c r="AA5" s="50" t="s">
        <v>84</v>
      </c>
      <c r="AB5">
        <v>2</v>
      </c>
      <c r="AC5">
        <v>2</v>
      </c>
      <c r="AD5">
        <v>28</v>
      </c>
    </row>
    <row r="6" spans="1:30" ht="14.25" x14ac:dyDescent="0.15">
      <c r="A6" s="251"/>
      <c r="B6" s="252" t="e">
        <f>VLOOKUP(A6,'第２号様式（第４四半期）'!$A$9:$B$68,2,FALSE)</f>
        <v>#N/A</v>
      </c>
      <c r="C6" s="247" t="e">
        <f>VLOOKUP(A6,'第２号様式（第４四半期）'!$A$9:$H$68,6,FALSE)</f>
        <v>#N/A</v>
      </c>
      <c r="D6" s="253"/>
      <c r="E6" s="254" t="e">
        <f>VLOOKUP(D6,$AC$4:$AD$15,2,FALSE)</f>
        <v>#N/A</v>
      </c>
      <c r="F6" s="254" t="e">
        <f>IF(AND(DAY(VLOOKUP(A6,'第２号様式（第４四半期）'!$A$9:$J$68,9,FALSE))&lt;=E6,DAY(VLOOKUP(A6,'第２号様式（第４四半期）'!$A$9:$J$68,9,FALSE))&gt;1),E6+1-DAY(VLOOKUP(A6,'第２号様式（第４四半期）'!$A$9:$J$68,9,FALSE)),DAY(VLOOKUP(A6,'第２号様式（第４四半期）'!$A$9:$J$68,10,FALSE)))</f>
        <v>#N/A</v>
      </c>
      <c r="G6" s="254" t="e">
        <f>VLOOKUP(C6,借上宿舎台帳!$B$6:$F$25,5,FALSE)</f>
        <v>#N/A</v>
      </c>
      <c r="H6" s="255"/>
      <c r="I6" s="255"/>
      <c r="J6" s="40"/>
      <c r="K6" s="41" t="str">
        <f>IF(A6=0,"",82000)</f>
        <v/>
      </c>
      <c r="L6" s="41" t="s">
        <v>75</v>
      </c>
      <c r="M6" s="41" t="str">
        <f>IF(A6=0,"",E6)</f>
        <v/>
      </c>
      <c r="N6" s="41" t="s">
        <v>76</v>
      </c>
      <c r="O6" s="41" t="str">
        <f>IF(A6=0,"",F6)</f>
        <v/>
      </c>
      <c r="P6" s="41" t="s">
        <v>77</v>
      </c>
      <c r="Q6" s="41" t="str">
        <f>IFERROR(ROUNDDOWN(K6/M6*O6,-1),"")</f>
        <v/>
      </c>
      <c r="R6" s="42" t="s">
        <v>78</v>
      </c>
      <c r="S6" s="40"/>
      <c r="T6" s="41" t="str">
        <f>IF(A6=0,"",G6)</f>
        <v/>
      </c>
      <c r="U6" s="41" t="s">
        <v>75</v>
      </c>
      <c r="V6" s="41" t="str">
        <f>IF(A6=0,"",E6)</f>
        <v/>
      </c>
      <c r="W6" s="41" t="s">
        <v>76</v>
      </c>
      <c r="X6" s="41" t="str">
        <f>IF(A6=0,"",F6)</f>
        <v/>
      </c>
      <c r="Y6" s="41" t="s">
        <v>77</v>
      </c>
      <c r="Z6" s="41" t="str">
        <f>IFERROR(ROUNDDOWN(T6/V6*X6,-1),"")</f>
        <v/>
      </c>
      <c r="AA6" s="42" t="s">
        <v>78</v>
      </c>
      <c r="AB6">
        <v>3</v>
      </c>
      <c r="AC6">
        <v>3</v>
      </c>
      <c r="AD6">
        <v>31</v>
      </c>
    </row>
    <row r="7" spans="1:30" ht="14.25" x14ac:dyDescent="0.15">
      <c r="A7" s="251"/>
      <c r="B7" s="252"/>
      <c r="C7" s="248"/>
      <c r="D7" s="253"/>
      <c r="E7" s="254"/>
      <c r="F7" s="254"/>
      <c r="G7" s="254"/>
      <c r="H7" s="255"/>
      <c r="I7" s="255"/>
      <c r="J7" s="43" t="s">
        <v>79</v>
      </c>
      <c r="K7" s="44" t="str">
        <f>IF(A6=0,"",IF(Q6&lt;H6,ROUNDDOWN(Q6,-1),ROUNDDOWN(H6,-1)))</f>
        <v/>
      </c>
      <c r="L7" s="45" t="s">
        <v>80</v>
      </c>
      <c r="M7" s="46" t="str">
        <f>IF(A6=0,"",IF(I6-(IF(G6-82000&gt;0,G6-82000,0))&gt;0,I6-(IF(G6-82000&gt;0,G6-82000,0)),0))</f>
        <v/>
      </c>
      <c r="N7" s="45" t="s">
        <v>81</v>
      </c>
      <c r="O7" s="47" t="s">
        <v>82</v>
      </c>
      <c r="P7" s="48" t="s">
        <v>83</v>
      </c>
      <c r="Q7" s="49" t="str">
        <f>IFERROR(ROUNDDOWN((K7-M7)*3/4,-2),"")</f>
        <v/>
      </c>
      <c r="R7" s="50" t="s">
        <v>84</v>
      </c>
      <c r="S7" s="43" t="s">
        <v>79</v>
      </c>
      <c r="T7" s="44" t="str">
        <f>IF(A6=0,"",IF(Z6&lt;H6,ROUNDDOWN(Z6,-1),ROUNDDOWN(H6,-1)))</f>
        <v/>
      </c>
      <c r="U7" s="45" t="s">
        <v>80</v>
      </c>
      <c r="V7" s="46" t="str">
        <f>IF(A6=0,"",I6)</f>
        <v/>
      </c>
      <c r="W7" s="45" t="s">
        <v>81</v>
      </c>
      <c r="X7" s="47" t="s">
        <v>82</v>
      </c>
      <c r="Y7" s="48" t="s">
        <v>83</v>
      </c>
      <c r="Z7" s="49" t="str">
        <f>IFERROR(ROUNDDOWN((T7-V7)*3/4,-2),"")</f>
        <v/>
      </c>
      <c r="AA7" s="50" t="s">
        <v>84</v>
      </c>
      <c r="AB7">
        <v>4</v>
      </c>
      <c r="AC7">
        <v>4</v>
      </c>
      <c r="AD7">
        <v>30</v>
      </c>
    </row>
    <row r="8" spans="1:30" ht="14.25" x14ac:dyDescent="0.15">
      <c r="A8" s="251"/>
      <c r="B8" s="252" t="e">
        <f>VLOOKUP(A8,'第２号様式（第４四半期）'!$A$9:$B$68,2,FALSE)</f>
        <v>#N/A</v>
      </c>
      <c r="C8" s="247" t="e">
        <f>VLOOKUP(A8,'第２号様式（第４四半期）'!$A$9:$H$68,6,FALSE)</f>
        <v>#N/A</v>
      </c>
      <c r="D8" s="253"/>
      <c r="E8" s="254" t="e">
        <f>VLOOKUP(D8,$AC$4:$AD$15,2,FALSE)</f>
        <v>#N/A</v>
      </c>
      <c r="F8" s="254" t="e">
        <f>IF(AND(DAY(VLOOKUP(A8,'第２号様式（第４四半期）'!$A$9:$J$68,9,FALSE))&lt;=E8,DAY(VLOOKUP(A8,'第２号様式（第４四半期）'!$A$9:$J$68,9,FALSE))&gt;1),E8+1-DAY(VLOOKUP(A8,'第２号様式（第４四半期）'!$A$9:$J$68,9,FALSE)),DAY(VLOOKUP(A8,'第２号様式（第４四半期）'!$A$9:$J$68,10,FALSE)))</f>
        <v>#N/A</v>
      </c>
      <c r="G8" s="254" t="e">
        <f>VLOOKUP(C8,借上宿舎台帳!$B$6:$F$25,5,FALSE)</f>
        <v>#N/A</v>
      </c>
      <c r="H8" s="255"/>
      <c r="I8" s="255"/>
      <c r="J8" s="40"/>
      <c r="K8" s="41" t="str">
        <f>IF(A8=0,"",82000)</f>
        <v/>
      </c>
      <c r="L8" s="41" t="s">
        <v>75</v>
      </c>
      <c r="M8" s="41" t="str">
        <f>IF(A8=0,"",E8)</f>
        <v/>
      </c>
      <c r="N8" s="41" t="s">
        <v>76</v>
      </c>
      <c r="O8" s="41" t="str">
        <f>IF(A8=0,"",F8)</f>
        <v/>
      </c>
      <c r="P8" s="41" t="s">
        <v>77</v>
      </c>
      <c r="Q8" s="41" t="str">
        <f>IFERROR(ROUNDDOWN(K8/M8*O8,-1),"")</f>
        <v/>
      </c>
      <c r="R8" s="42" t="s">
        <v>78</v>
      </c>
      <c r="S8" s="40"/>
      <c r="T8" s="41" t="str">
        <f>IF(A8=0,"",G8)</f>
        <v/>
      </c>
      <c r="U8" s="41" t="s">
        <v>75</v>
      </c>
      <c r="V8" s="41" t="str">
        <f>IF(A8=0,"",E8)</f>
        <v/>
      </c>
      <c r="W8" s="41" t="s">
        <v>76</v>
      </c>
      <c r="X8" s="41" t="str">
        <f>IF(A8=0,"",F8)</f>
        <v/>
      </c>
      <c r="Y8" s="41" t="s">
        <v>77</v>
      </c>
      <c r="Z8" s="41" t="str">
        <f>IFERROR(ROUNDDOWN(T8/V8*X8,-1),"")</f>
        <v/>
      </c>
      <c r="AA8" s="42" t="s">
        <v>78</v>
      </c>
      <c r="AB8">
        <v>5</v>
      </c>
      <c r="AC8">
        <v>5</v>
      </c>
      <c r="AD8">
        <v>31</v>
      </c>
    </row>
    <row r="9" spans="1:30" ht="14.25" x14ac:dyDescent="0.15">
      <c r="A9" s="251"/>
      <c r="B9" s="252"/>
      <c r="C9" s="248"/>
      <c r="D9" s="253"/>
      <c r="E9" s="254"/>
      <c r="F9" s="254"/>
      <c r="G9" s="254"/>
      <c r="H9" s="255"/>
      <c r="I9" s="255"/>
      <c r="J9" s="43" t="s">
        <v>79</v>
      </c>
      <c r="K9" s="44" t="str">
        <f>IF(A8=0,"",IF(Q8&lt;H8,ROUNDDOWN(Q8,-1),ROUNDDOWN(H8,-1)))</f>
        <v/>
      </c>
      <c r="L9" s="45" t="s">
        <v>80</v>
      </c>
      <c r="M9" s="46" t="str">
        <f>IF(A8=0,"",IF(I8-(IF(G8-82000&gt;0,G8-82000,0))&gt;0,I8-(IF(G8-82000&gt;0,G8-82000,0)),0))</f>
        <v/>
      </c>
      <c r="N9" s="45" t="s">
        <v>81</v>
      </c>
      <c r="O9" s="47" t="s">
        <v>82</v>
      </c>
      <c r="P9" s="48" t="s">
        <v>83</v>
      </c>
      <c r="Q9" s="49" t="str">
        <f>IFERROR(ROUNDDOWN((K9-M9)*3/4,-2),"")</f>
        <v/>
      </c>
      <c r="R9" s="50" t="s">
        <v>84</v>
      </c>
      <c r="S9" s="43" t="s">
        <v>79</v>
      </c>
      <c r="T9" s="44" t="str">
        <f>IF(A8=0,"",IF(Z8&lt;H8,ROUNDDOWN(Z8,-1),ROUNDDOWN(H8,-1)))</f>
        <v/>
      </c>
      <c r="U9" s="45" t="s">
        <v>80</v>
      </c>
      <c r="V9" s="46" t="str">
        <f>IF(A8=0,"",I8)</f>
        <v/>
      </c>
      <c r="W9" s="45" t="s">
        <v>81</v>
      </c>
      <c r="X9" s="47" t="s">
        <v>82</v>
      </c>
      <c r="Y9" s="48" t="s">
        <v>83</v>
      </c>
      <c r="Z9" s="49" t="str">
        <f>IFERROR(ROUNDDOWN((T9-V9)*3/4,-2),"")</f>
        <v/>
      </c>
      <c r="AA9" s="50" t="s">
        <v>84</v>
      </c>
      <c r="AB9">
        <v>6</v>
      </c>
      <c r="AC9">
        <v>6</v>
      </c>
      <c r="AD9">
        <v>30</v>
      </c>
    </row>
    <row r="10" spans="1:30" ht="14.25" x14ac:dyDescent="0.15">
      <c r="A10" s="251"/>
      <c r="B10" s="252" t="e">
        <f>VLOOKUP(A10,'第２号様式（第４四半期）'!$A$9:$B$68,2,FALSE)</f>
        <v>#N/A</v>
      </c>
      <c r="C10" s="247" t="e">
        <f>VLOOKUP(A10,'第２号様式（第４四半期）'!$A$9:$H$68,6,FALSE)</f>
        <v>#N/A</v>
      </c>
      <c r="D10" s="253"/>
      <c r="E10" s="254" t="e">
        <f>VLOOKUP(D10,$AC$4:$AD$15,2,FALSE)</f>
        <v>#N/A</v>
      </c>
      <c r="F10" s="254" t="e">
        <f>IF(AND(DAY(VLOOKUP(A10,'第２号様式（第４四半期）'!$A$9:$J$68,9,FALSE))&lt;=E10,DAY(VLOOKUP(A10,'第２号様式（第４四半期）'!$A$9:$J$68,9,FALSE))&gt;1),E10+1-DAY(VLOOKUP(A10,'第２号様式（第４四半期）'!$A$9:$J$68,9,FALSE)),DAY(VLOOKUP(A10,'第２号様式（第４四半期）'!$A$9:$J$68,10,FALSE)))</f>
        <v>#N/A</v>
      </c>
      <c r="G10" s="254" t="e">
        <f>VLOOKUP(C10,借上宿舎台帳!$B$6:$F$25,5,FALSE)</f>
        <v>#N/A</v>
      </c>
      <c r="H10" s="255"/>
      <c r="I10" s="255"/>
      <c r="J10" s="40"/>
      <c r="K10" s="41" t="str">
        <f>IF(A10=0,"",82000)</f>
        <v/>
      </c>
      <c r="L10" s="41" t="s">
        <v>75</v>
      </c>
      <c r="M10" s="41" t="str">
        <f>IF(A10=0,"",E10)</f>
        <v/>
      </c>
      <c r="N10" s="41" t="s">
        <v>76</v>
      </c>
      <c r="O10" s="41" t="str">
        <f>IF(A10=0,"",F10)</f>
        <v/>
      </c>
      <c r="P10" s="41" t="s">
        <v>77</v>
      </c>
      <c r="Q10" s="41" t="str">
        <f>IFERROR(ROUNDDOWN(K10/M10*O10,-1),"")</f>
        <v/>
      </c>
      <c r="R10" s="42" t="s">
        <v>78</v>
      </c>
      <c r="S10" s="40"/>
      <c r="T10" s="41" t="str">
        <f>IF(A10=0,"",G10)</f>
        <v/>
      </c>
      <c r="U10" s="41" t="s">
        <v>75</v>
      </c>
      <c r="V10" s="41" t="str">
        <f>IF(A10=0,"",E10)</f>
        <v/>
      </c>
      <c r="W10" s="41" t="s">
        <v>76</v>
      </c>
      <c r="X10" s="41" t="str">
        <f>IF(A10=0,"",F10)</f>
        <v/>
      </c>
      <c r="Y10" s="41" t="s">
        <v>77</v>
      </c>
      <c r="Z10" s="41" t="str">
        <f>IFERROR(ROUNDDOWN(T10/V10*X10,-1),"")</f>
        <v/>
      </c>
      <c r="AA10" s="42" t="s">
        <v>78</v>
      </c>
      <c r="AB10">
        <v>7</v>
      </c>
      <c r="AC10">
        <v>7</v>
      </c>
      <c r="AD10">
        <v>31</v>
      </c>
    </row>
    <row r="11" spans="1:30" ht="14.25" x14ac:dyDescent="0.15">
      <c r="A11" s="251"/>
      <c r="B11" s="252"/>
      <c r="C11" s="248"/>
      <c r="D11" s="253"/>
      <c r="E11" s="254"/>
      <c r="F11" s="254"/>
      <c r="G11" s="254"/>
      <c r="H11" s="255"/>
      <c r="I11" s="255"/>
      <c r="J11" s="43" t="s">
        <v>79</v>
      </c>
      <c r="K11" s="44" t="str">
        <f>IF(A10=0,"",IF(Q10&lt;H10,ROUNDDOWN(Q10,-1),ROUNDDOWN(H10,-1)))</f>
        <v/>
      </c>
      <c r="L11" s="45" t="s">
        <v>80</v>
      </c>
      <c r="M11" s="46" t="str">
        <f>IF(A10=0,"",IF(I10-(IF(G10-82000&gt;0,G10-82000,0))&gt;0,I10-(IF(G10-82000&gt;0,G10-82000,0)),0))</f>
        <v/>
      </c>
      <c r="N11" s="45" t="s">
        <v>81</v>
      </c>
      <c r="O11" s="47" t="s">
        <v>82</v>
      </c>
      <c r="P11" s="48" t="s">
        <v>83</v>
      </c>
      <c r="Q11" s="49" t="str">
        <f>IFERROR(ROUNDDOWN((K11-M11)*3/4,-2),"")</f>
        <v/>
      </c>
      <c r="R11" s="50" t="s">
        <v>84</v>
      </c>
      <c r="S11" s="43" t="s">
        <v>79</v>
      </c>
      <c r="T11" s="44" t="str">
        <f>IF(A10=0,"",IF(Z10&lt;H10,ROUNDDOWN(Z10,-1),ROUNDDOWN(H10,-1)))</f>
        <v/>
      </c>
      <c r="U11" s="45" t="s">
        <v>80</v>
      </c>
      <c r="V11" s="46" t="str">
        <f>IF(A10=0,"",I10)</f>
        <v/>
      </c>
      <c r="W11" s="45" t="s">
        <v>81</v>
      </c>
      <c r="X11" s="47" t="s">
        <v>82</v>
      </c>
      <c r="Y11" s="48" t="s">
        <v>83</v>
      </c>
      <c r="Z11" s="49" t="str">
        <f>IFERROR(ROUNDDOWN((T11-V11)*3/4,-2),"")</f>
        <v/>
      </c>
      <c r="AA11" s="50" t="s">
        <v>84</v>
      </c>
      <c r="AB11">
        <v>8</v>
      </c>
      <c r="AC11">
        <v>8</v>
      </c>
      <c r="AD11">
        <v>31</v>
      </c>
    </row>
    <row r="12" spans="1:30" ht="14.25" x14ac:dyDescent="0.15">
      <c r="A12" s="251"/>
      <c r="B12" s="252" t="e">
        <f>VLOOKUP(A12,'第２号様式（第４四半期）'!$A$9:$B$68,2,FALSE)</f>
        <v>#N/A</v>
      </c>
      <c r="C12" s="247" t="e">
        <f>VLOOKUP(A12,'第２号様式（第４四半期）'!$A$9:$H$68,6,FALSE)</f>
        <v>#N/A</v>
      </c>
      <c r="D12" s="253"/>
      <c r="E12" s="254" t="e">
        <f>VLOOKUP(D12,$AC$4:$AD$15,2,FALSE)</f>
        <v>#N/A</v>
      </c>
      <c r="F12" s="254" t="e">
        <f>IF(AND(DAY(VLOOKUP(A12,'第２号様式（第４四半期）'!$A$9:$J$68,9,FALSE))&lt;=E12,DAY(VLOOKUP(A12,'第２号様式（第４四半期）'!$A$9:$J$68,9,FALSE))&gt;1),E12+1-DAY(VLOOKUP(A12,'第２号様式（第４四半期）'!$A$9:$J$68,9,FALSE)),DAY(VLOOKUP(A12,'第２号様式（第４四半期）'!$A$9:$J$68,10,FALSE)))</f>
        <v>#N/A</v>
      </c>
      <c r="G12" s="254" t="e">
        <f>VLOOKUP(C12,借上宿舎台帳!$B$6:$F$25,5,FALSE)</f>
        <v>#N/A</v>
      </c>
      <c r="H12" s="255"/>
      <c r="I12" s="255"/>
      <c r="J12" s="40"/>
      <c r="K12" s="41" t="str">
        <f>IF(A12=0,"",82000)</f>
        <v/>
      </c>
      <c r="L12" s="41" t="s">
        <v>75</v>
      </c>
      <c r="M12" s="41" t="str">
        <f>IF(A12=0,"",E12)</f>
        <v/>
      </c>
      <c r="N12" s="41" t="s">
        <v>76</v>
      </c>
      <c r="O12" s="41" t="str">
        <f>IF(A12=0,"",F12)</f>
        <v/>
      </c>
      <c r="P12" s="41" t="s">
        <v>77</v>
      </c>
      <c r="Q12" s="41" t="str">
        <f>IFERROR(ROUNDDOWN(K12/M12*O12,-1),"")</f>
        <v/>
      </c>
      <c r="R12" s="42" t="s">
        <v>78</v>
      </c>
      <c r="S12" s="40"/>
      <c r="T12" s="41" t="str">
        <f>IF(A12=0,"",G12)</f>
        <v/>
      </c>
      <c r="U12" s="41" t="s">
        <v>75</v>
      </c>
      <c r="V12" s="41" t="str">
        <f>IF(A12=0,"",E12)</f>
        <v/>
      </c>
      <c r="W12" s="41" t="s">
        <v>76</v>
      </c>
      <c r="X12" s="41" t="str">
        <f>IF(A12=0,"",F12)</f>
        <v/>
      </c>
      <c r="Y12" s="41" t="s">
        <v>77</v>
      </c>
      <c r="Z12" s="41" t="str">
        <f>IFERROR(ROUNDDOWN(T12/V12*X12,-1),"")</f>
        <v/>
      </c>
      <c r="AA12" s="42" t="s">
        <v>78</v>
      </c>
      <c r="AB12">
        <v>9</v>
      </c>
      <c r="AC12">
        <v>9</v>
      </c>
      <c r="AD12">
        <v>30</v>
      </c>
    </row>
    <row r="13" spans="1:30" ht="14.25" x14ac:dyDescent="0.15">
      <c r="A13" s="251"/>
      <c r="B13" s="252"/>
      <c r="C13" s="248"/>
      <c r="D13" s="253"/>
      <c r="E13" s="254"/>
      <c r="F13" s="254"/>
      <c r="G13" s="254"/>
      <c r="H13" s="255"/>
      <c r="I13" s="255"/>
      <c r="J13" s="43" t="s">
        <v>79</v>
      </c>
      <c r="K13" s="44" t="str">
        <f>IF(A12=0,"",IF(Q12&lt;H12,ROUNDDOWN(Q12,-1),ROUNDDOWN(H12,-1)))</f>
        <v/>
      </c>
      <c r="L13" s="45" t="s">
        <v>80</v>
      </c>
      <c r="M13" s="46" t="str">
        <f>IF(A12=0,"",IF(I12-(IF(G12-82000&gt;0,G12-82000,0))&gt;0,I12-(IF(G12-82000&gt;0,G12-82000,0)),0))</f>
        <v/>
      </c>
      <c r="N13" s="45" t="s">
        <v>81</v>
      </c>
      <c r="O13" s="47" t="s">
        <v>82</v>
      </c>
      <c r="P13" s="48" t="s">
        <v>83</v>
      </c>
      <c r="Q13" s="49" t="str">
        <f>IFERROR(ROUNDDOWN((K13-M13)*3/4,-2),"")</f>
        <v/>
      </c>
      <c r="R13" s="50" t="s">
        <v>84</v>
      </c>
      <c r="S13" s="43" t="s">
        <v>79</v>
      </c>
      <c r="T13" s="44" t="str">
        <f>IF(A12=0,"",IF(Z12&lt;H12,ROUNDDOWN(Z12,-1),ROUNDDOWN(H12,-1)))</f>
        <v/>
      </c>
      <c r="U13" s="45" t="s">
        <v>80</v>
      </c>
      <c r="V13" s="46" t="str">
        <f>IF(A12=0,"",I12)</f>
        <v/>
      </c>
      <c r="W13" s="45" t="s">
        <v>81</v>
      </c>
      <c r="X13" s="47" t="s">
        <v>82</v>
      </c>
      <c r="Y13" s="48" t="s">
        <v>83</v>
      </c>
      <c r="Z13" s="49" t="str">
        <f>IFERROR(ROUNDDOWN((T13-V13)*3/4,-2),"")</f>
        <v/>
      </c>
      <c r="AA13" s="50" t="s">
        <v>84</v>
      </c>
      <c r="AB13">
        <v>10</v>
      </c>
      <c r="AC13">
        <v>10</v>
      </c>
      <c r="AD13">
        <v>31</v>
      </c>
    </row>
    <row r="14" spans="1:30" ht="14.25" x14ac:dyDescent="0.15">
      <c r="A14" s="251"/>
      <c r="B14" s="252" t="e">
        <f>VLOOKUP(A14,'第２号様式（第４四半期）'!$A$9:$B$68,2,FALSE)</f>
        <v>#N/A</v>
      </c>
      <c r="C14" s="247" t="e">
        <f>VLOOKUP(A14,'第２号様式（第４四半期）'!$A$9:$H$68,6,FALSE)</f>
        <v>#N/A</v>
      </c>
      <c r="D14" s="253"/>
      <c r="E14" s="254" t="e">
        <f>VLOOKUP(D14,$AC$4:$AD$15,2,FALSE)</f>
        <v>#N/A</v>
      </c>
      <c r="F14" s="254" t="e">
        <f>IF(AND(DAY(VLOOKUP(A14,'第２号様式（第４四半期）'!$A$9:$J$68,9,FALSE))&lt;=E14,DAY(VLOOKUP(A14,'第２号様式（第４四半期）'!$A$9:$J$68,9,FALSE))&gt;1),E14+1-DAY(VLOOKUP(A14,'第２号様式（第４四半期）'!$A$9:$J$68,9,FALSE)),DAY(VLOOKUP(A14,'第２号様式（第４四半期）'!$A$9:$J$68,10,FALSE)))</f>
        <v>#N/A</v>
      </c>
      <c r="G14" s="254" t="e">
        <f>VLOOKUP(C14,借上宿舎台帳!$B$6:$F$25,5,FALSE)</f>
        <v>#N/A</v>
      </c>
      <c r="H14" s="255"/>
      <c r="I14" s="255"/>
      <c r="J14" s="40"/>
      <c r="K14" s="41" t="str">
        <f>IF(A14=0,"",82000)</f>
        <v/>
      </c>
      <c r="L14" s="41" t="s">
        <v>75</v>
      </c>
      <c r="M14" s="41" t="str">
        <f>IF(A14=0,"",E14)</f>
        <v/>
      </c>
      <c r="N14" s="41" t="s">
        <v>76</v>
      </c>
      <c r="O14" s="41" t="str">
        <f>IF(A14=0,"",F14)</f>
        <v/>
      </c>
      <c r="P14" s="41" t="s">
        <v>77</v>
      </c>
      <c r="Q14" s="41" t="str">
        <f>IFERROR(ROUNDDOWN(K14/M14*O14,-1),"")</f>
        <v/>
      </c>
      <c r="R14" s="42" t="s">
        <v>78</v>
      </c>
      <c r="S14" s="40"/>
      <c r="T14" s="41" t="str">
        <f>IF(A14=0,"",G14)</f>
        <v/>
      </c>
      <c r="U14" s="41" t="s">
        <v>75</v>
      </c>
      <c r="V14" s="41" t="str">
        <f>IF(A14=0,"",E14)</f>
        <v/>
      </c>
      <c r="W14" s="41" t="s">
        <v>76</v>
      </c>
      <c r="X14" s="41" t="str">
        <f>IF(A14=0,"",F14)</f>
        <v/>
      </c>
      <c r="Y14" s="41" t="s">
        <v>77</v>
      </c>
      <c r="Z14" s="41" t="str">
        <f>IFERROR(ROUNDDOWN(T14/V14*X14,-1),"")</f>
        <v/>
      </c>
      <c r="AA14" s="42" t="s">
        <v>78</v>
      </c>
      <c r="AB14">
        <v>11</v>
      </c>
      <c r="AC14">
        <v>11</v>
      </c>
      <c r="AD14">
        <v>30</v>
      </c>
    </row>
    <row r="15" spans="1:30" ht="14.25" x14ac:dyDescent="0.15">
      <c r="A15" s="251"/>
      <c r="B15" s="252"/>
      <c r="C15" s="248"/>
      <c r="D15" s="253"/>
      <c r="E15" s="254"/>
      <c r="F15" s="254"/>
      <c r="G15" s="254"/>
      <c r="H15" s="255"/>
      <c r="I15" s="255"/>
      <c r="J15" s="43" t="s">
        <v>79</v>
      </c>
      <c r="K15" s="44" t="str">
        <f>IF(A14=0,"",IF(Q14&lt;H14,ROUNDDOWN(Q14,-1),ROUNDDOWN(H14,-1)))</f>
        <v/>
      </c>
      <c r="L15" s="45" t="s">
        <v>80</v>
      </c>
      <c r="M15" s="46" t="str">
        <f>IF(A14=0,"",IF(I14-(IF(G14-82000&gt;0,G14-82000,0))&gt;0,I14-(IF(G14-82000&gt;0,G14-82000,0)),0))</f>
        <v/>
      </c>
      <c r="N15" s="45" t="s">
        <v>81</v>
      </c>
      <c r="O15" s="47" t="s">
        <v>82</v>
      </c>
      <c r="P15" s="48" t="s">
        <v>83</v>
      </c>
      <c r="Q15" s="49" t="str">
        <f>IFERROR(ROUNDDOWN((K15-M15)*3/4,-2),"")</f>
        <v/>
      </c>
      <c r="R15" s="50" t="s">
        <v>84</v>
      </c>
      <c r="S15" s="43" t="s">
        <v>79</v>
      </c>
      <c r="T15" s="44" t="str">
        <f>IF(A14=0,"",IF(Z14&lt;H14,ROUNDDOWN(Z14,-1),ROUNDDOWN(H14,-1)))</f>
        <v/>
      </c>
      <c r="U15" s="45" t="s">
        <v>80</v>
      </c>
      <c r="V15" s="46" t="str">
        <f>IF(A14=0,"",I14)</f>
        <v/>
      </c>
      <c r="W15" s="45" t="s">
        <v>81</v>
      </c>
      <c r="X15" s="47" t="s">
        <v>82</v>
      </c>
      <c r="Y15" s="48" t="s">
        <v>83</v>
      </c>
      <c r="Z15" s="49" t="str">
        <f>IFERROR(ROUNDDOWN((T15-V15)*3/4,-2),"")</f>
        <v/>
      </c>
      <c r="AA15" s="50" t="s">
        <v>84</v>
      </c>
      <c r="AB15">
        <v>12</v>
      </c>
      <c r="AC15">
        <v>12</v>
      </c>
      <c r="AD15">
        <v>31</v>
      </c>
    </row>
    <row r="16" spans="1:30" ht="14.25" x14ac:dyDescent="0.15">
      <c r="A16" s="251"/>
      <c r="B16" s="252" t="e">
        <f>VLOOKUP(A16,'第２号様式（第４四半期）'!$A$9:$B$68,2,FALSE)</f>
        <v>#N/A</v>
      </c>
      <c r="C16" s="247" t="e">
        <f>VLOOKUP(A16,'第２号様式（第４四半期）'!$A$9:$H$68,6,FALSE)</f>
        <v>#N/A</v>
      </c>
      <c r="D16" s="253"/>
      <c r="E16" s="254" t="e">
        <f>VLOOKUP(D16,$AC$4:$AD$15,2,FALSE)</f>
        <v>#N/A</v>
      </c>
      <c r="F16" s="254" t="e">
        <f>IF(AND(DAY(VLOOKUP(A16,'第２号様式（第４四半期）'!$A$9:$J$68,9,FALSE))&lt;=E16,DAY(VLOOKUP(A16,'第２号様式（第４四半期）'!$A$9:$J$68,9,FALSE))&gt;1),E16+1-DAY(VLOOKUP(A16,'第２号様式（第４四半期）'!$A$9:$J$68,9,FALSE)),DAY(VLOOKUP(A16,'第２号様式（第４四半期）'!$A$9:$J$68,10,FALSE)))</f>
        <v>#N/A</v>
      </c>
      <c r="G16" s="254" t="e">
        <f>VLOOKUP(C16,借上宿舎台帳!$B$6:$F$25,5,FALSE)</f>
        <v>#N/A</v>
      </c>
      <c r="H16" s="255"/>
      <c r="I16" s="255"/>
      <c r="J16" s="40"/>
      <c r="K16" s="41" t="str">
        <f>IF(A16=0,"",82000)</f>
        <v/>
      </c>
      <c r="L16" s="41" t="s">
        <v>75</v>
      </c>
      <c r="M16" s="41" t="str">
        <f>IF(A16=0,"",E16)</f>
        <v/>
      </c>
      <c r="N16" s="41" t="s">
        <v>76</v>
      </c>
      <c r="O16" s="41" t="str">
        <f>IF(A16=0,"",F16)</f>
        <v/>
      </c>
      <c r="P16" s="41" t="s">
        <v>77</v>
      </c>
      <c r="Q16" s="41" t="str">
        <f t="shared" ref="Q16" si="0">IFERROR(ROUNDDOWN(K16/M16*O16,-1),"")</f>
        <v/>
      </c>
      <c r="R16" s="42" t="s">
        <v>78</v>
      </c>
      <c r="S16" s="40"/>
      <c r="T16" s="41" t="str">
        <f>IF(A16=0,"",G16)</f>
        <v/>
      </c>
      <c r="U16" s="41" t="s">
        <v>75</v>
      </c>
      <c r="V16" s="41" t="str">
        <f>IF(A16=0,"",E16)</f>
        <v/>
      </c>
      <c r="W16" s="41" t="s">
        <v>76</v>
      </c>
      <c r="X16" s="41" t="str">
        <f>IF(A16=0,"",F16)</f>
        <v/>
      </c>
      <c r="Y16" s="41" t="s">
        <v>77</v>
      </c>
      <c r="Z16" s="41" t="str">
        <f t="shared" ref="Z16" si="1">IFERROR(ROUNDDOWN(T16/V16*X16,-1),"")</f>
        <v/>
      </c>
      <c r="AA16" s="42" t="s">
        <v>78</v>
      </c>
      <c r="AB16">
        <v>13</v>
      </c>
      <c r="AD16">
        <f>SUM(AD4:AD15)</f>
        <v>365</v>
      </c>
    </row>
    <row r="17" spans="1:28" ht="14.25" x14ac:dyDescent="0.15">
      <c r="A17" s="251"/>
      <c r="B17" s="252"/>
      <c r="C17" s="248"/>
      <c r="D17" s="253"/>
      <c r="E17" s="254"/>
      <c r="F17" s="254"/>
      <c r="G17" s="254"/>
      <c r="H17" s="255"/>
      <c r="I17" s="255"/>
      <c r="J17" s="43" t="s">
        <v>79</v>
      </c>
      <c r="K17" s="44" t="str">
        <f>IF(A16=0,"",IF(Q16&lt;H16,ROUNDDOWN(Q16,-1),ROUNDDOWN(H16,-1)))</f>
        <v/>
      </c>
      <c r="L17" s="45" t="s">
        <v>80</v>
      </c>
      <c r="M17" s="46" t="str">
        <f>IF(A16=0,"",IF(I16-(IF(G16-82000&gt;0,G16-82000,0))&gt;0,I16-(IF(G16-82000&gt;0,G16-82000,0)),0))</f>
        <v/>
      </c>
      <c r="N17" s="45" t="s">
        <v>81</v>
      </c>
      <c r="O17" s="47" t="s">
        <v>82</v>
      </c>
      <c r="P17" s="48" t="s">
        <v>83</v>
      </c>
      <c r="Q17" s="49" t="str">
        <f t="shared" ref="Q17" si="2">IFERROR(ROUNDDOWN((K17-M17)*3/4,-2),"")</f>
        <v/>
      </c>
      <c r="R17" s="50" t="s">
        <v>84</v>
      </c>
      <c r="S17" s="43" t="s">
        <v>79</v>
      </c>
      <c r="T17" s="44" t="str">
        <f>IF(A16=0,"",IF(Z16&lt;H16,ROUNDDOWN(Z16,-1),ROUNDDOWN(H16,-1)))</f>
        <v/>
      </c>
      <c r="U17" s="45" t="s">
        <v>80</v>
      </c>
      <c r="V17" s="46" t="str">
        <f>IF(A16=0,"",I16)</f>
        <v/>
      </c>
      <c r="W17" s="45" t="s">
        <v>81</v>
      </c>
      <c r="X17" s="47" t="s">
        <v>82</v>
      </c>
      <c r="Y17" s="48" t="s">
        <v>83</v>
      </c>
      <c r="Z17" s="49" t="str">
        <f t="shared" ref="Z17" si="3">IFERROR(ROUNDDOWN((T17-V17)*3/4,-2),"")</f>
        <v/>
      </c>
      <c r="AA17" s="50" t="s">
        <v>84</v>
      </c>
      <c r="AB17">
        <v>14</v>
      </c>
    </row>
    <row r="18" spans="1:28" ht="14.25" x14ac:dyDescent="0.15">
      <c r="A18" s="251"/>
      <c r="B18" s="252" t="e">
        <f>VLOOKUP(A18,'第２号様式（第４四半期）'!$A$9:$B$68,2,FALSE)</f>
        <v>#N/A</v>
      </c>
      <c r="C18" s="247" t="e">
        <f>VLOOKUP(A18,'第２号様式（第４四半期）'!$A$9:$H$68,6,FALSE)</f>
        <v>#N/A</v>
      </c>
      <c r="D18" s="253"/>
      <c r="E18" s="254" t="e">
        <f>VLOOKUP(D18,$AC$4:$AD$15,2,FALSE)</f>
        <v>#N/A</v>
      </c>
      <c r="F18" s="254" t="e">
        <f>IF(AND(DAY(VLOOKUP(A18,'第２号様式（第４四半期）'!$A$9:$J$68,9,FALSE))&lt;=E18,DAY(VLOOKUP(A18,'第２号様式（第４四半期）'!$A$9:$J$68,9,FALSE))&gt;1),E18+1-DAY(VLOOKUP(A18,'第２号様式（第４四半期）'!$A$9:$J$68,9,FALSE)),DAY(VLOOKUP(A18,'第２号様式（第４四半期）'!$A$9:$J$68,10,FALSE)))</f>
        <v>#N/A</v>
      </c>
      <c r="G18" s="254" t="e">
        <f>VLOOKUP(C18,借上宿舎台帳!$B$6:$F$25,5,FALSE)</f>
        <v>#N/A</v>
      </c>
      <c r="H18" s="255"/>
      <c r="I18" s="255"/>
      <c r="J18" s="40"/>
      <c r="K18" s="41" t="str">
        <f>IF(A18=0,"",82000)</f>
        <v/>
      </c>
      <c r="L18" s="41" t="s">
        <v>75</v>
      </c>
      <c r="M18" s="41" t="str">
        <f>IF(A18=0,"",E18)</f>
        <v/>
      </c>
      <c r="N18" s="41" t="s">
        <v>76</v>
      </c>
      <c r="O18" s="41" t="str">
        <f>IF(A18=0,"",F18)</f>
        <v/>
      </c>
      <c r="P18" s="41" t="s">
        <v>77</v>
      </c>
      <c r="Q18" s="41" t="str">
        <f t="shared" ref="Q18" si="4">IFERROR(ROUNDDOWN(K18/M18*O18,-1),"")</f>
        <v/>
      </c>
      <c r="R18" s="42" t="s">
        <v>78</v>
      </c>
      <c r="S18" s="40"/>
      <c r="T18" s="41" t="str">
        <f>IF(A18=0,"",G18)</f>
        <v/>
      </c>
      <c r="U18" s="41" t="s">
        <v>75</v>
      </c>
      <c r="V18" s="41" t="str">
        <f>IF(A18=0,"",E18)</f>
        <v/>
      </c>
      <c r="W18" s="41" t="s">
        <v>76</v>
      </c>
      <c r="X18" s="41" t="str">
        <f>IF(A18=0,"",F18)</f>
        <v/>
      </c>
      <c r="Y18" s="41" t="s">
        <v>77</v>
      </c>
      <c r="Z18" s="41" t="str">
        <f t="shared" ref="Z18" si="5">IFERROR(ROUNDDOWN(T18/V18*X18,-1),"")</f>
        <v/>
      </c>
      <c r="AA18" s="42" t="s">
        <v>78</v>
      </c>
      <c r="AB18">
        <v>15</v>
      </c>
    </row>
    <row r="19" spans="1:28" ht="14.25" x14ac:dyDescent="0.15">
      <c r="A19" s="251"/>
      <c r="B19" s="252"/>
      <c r="C19" s="248"/>
      <c r="D19" s="253"/>
      <c r="E19" s="254"/>
      <c r="F19" s="254"/>
      <c r="G19" s="254"/>
      <c r="H19" s="255"/>
      <c r="I19" s="255"/>
      <c r="J19" s="43" t="s">
        <v>79</v>
      </c>
      <c r="K19" s="44" t="str">
        <f>IF(A18=0,"",IF(Q18&lt;H18,ROUNDDOWN(Q18,-1),ROUNDDOWN(H18,-1)))</f>
        <v/>
      </c>
      <c r="L19" s="45" t="s">
        <v>80</v>
      </c>
      <c r="M19" s="46" t="str">
        <f>IF(A18=0,"",IF(I18-(IF(G18-82000&gt;0,G18-82000,0))&gt;0,I18-(IF(G18-82000&gt;0,G18-82000,0)),0))</f>
        <v/>
      </c>
      <c r="N19" s="45" t="s">
        <v>81</v>
      </c>
      <c r="O19" s="47" t="s">
        <v>82</v>
      </c>
      <c r="P19" s="48" t="s">
        <v>83</v>
      </c>
      <c r="Q19" s="49" t="str">
        <f t="shared" ref="Q19" si="6">IFERROR(ROUNDDOWN((K19-M19)*3/4,-2),"")</f>
        <v/>
      </c>
      <c r="R19" s="50" t="s">
        <v>84</v>
      </c>
      <c r="S19" s="43" t="s">
        <v>79</v>
      </c>
      <c r="T19" s="44" t="str">
        <f>IF(A18=0,"",IF(Z18&lt;H18,ROUNDDOWN(Z18,-1),ROUNDDOWN(H18,-1)))</f>
        <v/>
      </c>
      <c r="U19" s="45" t="s">
        <v>80</v>
      </c>
      <c r="V19" s="46" t="str">
        <f>IF(A18=0,"",I18)</f>
        <v/>
      </c>
      <c r="W19" s="45" t="s">
        <v>81</v>
      </c>
      <c r="X19" s="47" t="s">
        <v>82</v>
      </c>
      <c r="Y19" s="48" t="s">
        <v>83</v>
      </c>
      <c r="Z19" s="49" t="str">
        <f t="shared" ref="Z19" si="7">IFERROR(ROUNDDOWN((T19-V19)*3/4,-2),"")</f>
        <v/>
      </c>
      <c r="AA19" s="50" t="s">
        <v>84</v>
      </c>
      <c r="AB19">
        <v>16</v>
      </c>
    </row>
    <row r="20" spans="1:28" ht="14.25" x14ac:dyDescent="0.15">
      <c r="A20" s="251"/>
      <c r="B20" s="252" t="e">
        <f>VLOOKUP(A20,'第２号様式（第４四半期）'!$A$9:$B$68,2,FALSE)</f>
        <v>#N/A</v>
      </c>
      <c r="C20" s="247" t="e">
        <f>VLOOKUP(A20,'第２号様式（第４四半期）'!$A$9:$H$68,6,FALSE)</f>
        <v>#N/A</v>
      </c>
      <c r="D20" s="253"/>
      <c r="E20" s="254" t="e">
        <f>VLOOKUP(D20,$AC$4:$AD$15,2,FALSE)</f>
        <v>#N/A</v>
      </c>
      <c r="F20" s="254" t="e">
        <f>IF(AND(DAY(VLOOKUP(A20,'第２号様式（第４四半期）'!$A$9:$J$68,9,FALSE))&lt;=E20,DAY(VLOOKUP(A20,'第２号様式（第４四半期）'!$A$9:$J$68,9,FALSE))&gt;1),E20+1-DAY(VLOOKUP(A20,'第２号様式（第４四半期）'!$A$9:$J$68,9,FALSE)),DAY(VLOOKUP(A20,'第２号様式（第４四半期）'!$A$9:$J$68,10,FALSE)))</f>
        <v>#N/A</v>
      </c>
      <c r="G20" s="254" t="e">
        <f>VLOOKUP(C20,借上宿舎台帳!$B$6:$F$25,5,FALSE)</f>
        <v>#N/A</v>
      </c>
      <c r="H20" s="255"/>
      <c r="I20" s="255"/>
      <c r="J20" s="40"/>
      <c r="K20" s="41" t="str">
        <f>IF(A20=0,"",82000)</f>
        <v/>
      </c>
      <c r="L20" s="41" t="s">
        <v>75</v>
      </c>
      <c r="M20" s="41" t="str">
        <f>IF(A20=0,"",E20)</f>
        <v/>
      </c>
      <c r="N20" s="41" t="s">
        <v>76</v>
      </c>
      <c r="O20" s="41" t="str">
        <f>IF(A20=0,"",F20)</f>
        <v/>
      </c>
      <c r="P20" s="41" t="s">
        <v>77</v>
      </c>
      <c r="Q20" s="41" t="str">
        <f t="shared" ref="Q20" si="8">IFERROR(ROUNDDOWN(K20/M20*O20,-1),"")</f>
        <v/>
      </c>
      <c r="R20" s="42" t="s">
        <v>78</v>
      </c>
      <c r="S20" s="40"/>
      <c r="T20" s="41" t="str">
        <f>IF(A20=0,"",G20)</f>
        <v/>
      </c>
      <c r="U20" s="41" t="s">
        <v>75</v>
      </c>
      <c r="V20" s="41" t="str">
        <f>IF(A20=0,"",E20)</f>
        <v/>
      </c>
      <c r="W20" s="41" t="s">
        <v>76</v>
      </c>
      <c r="X20" s="41" t="str">
        <f>IF(A20=0,"",F20)</f>
        <v/>
      </c>
      <c r="Y20" s="41" t="s">
        <v>77</v>
      </c>
      <c r="Z20" s="41" t="str">
        <f t="shared" ref="Z20" si="9">IFERROR(ROUNDDOWN(T20/V20*X20,-1),"")</f>
        <v/>
      </c>
      <c r="AA20" s="42" t="s">
        <v>78</v>
      </c>
      <c r="AB20">
        <v>17</v>
      </c>
    </row>
    <row r="21" spans="1:28" ht="14.25" x14ac:dyDescent="0.15">
      <c r="A21" s="251"/>
      <c r="B21" s="252"/>
      <c r="C21" s="248"/>
      <c r="D21" s="253"/>
      <c r="E21" s="254"/>
      <c r="F21" s="254"/>
      <c r="G21" s="254"/>
      <c r="H21" s="255"/>
      <c r="I21" s="255"/>
      <c r="J21" s="43" t="s">
        <v>79</v>
      </c>
      <c r="K21" s="44" t="str">
        <f>IF(A20=0,"",IF(Q20&lt;H20,ROUNDDOWN(Q20,-1),ROUNDDOWN(H20,-1)))</f>
        <v/>
      </c>
      <c r="L21" s="45" t="s">
        <v>80</v>
      </c>
      <c r="M21" s="46" t="str">
        <f>IF(A20=0,"",IF(I20-(IF(G20-82000&gt;0,G20-82000,0))&gt;0,I20-(IF(G20-82000&gt;0,G20-82000,0)),0))</f>
        <v/>
      </c>
      <c r="N21" s="45" t="s">
        <v>81</v>
      </c>
      <c r="O21" s="47" t="s">
        <v>82</v>
      </c>
      <c r="P21" s="48" t="s">
        <v>83</v>
      </c>
      <c r="Q21" s="49" t="str">
        <f t="shared" ref="Q21" si="10">IFERROR(ROUNDDOWN((K21-M21)*3/4,-2),"")</f>
        <v/>
      </c>
      <c r="R21" s="50" t="s">
        <v>84</v>
      </c>
      <c r="S21" s="43" t="s">
        <v>79</v>
      </c>
      <c r="T21" s="44" t="str">
        <f>IF(A20=0,"",IF(Z20&lt;H20,ROUNDDOWN(Z20,-1),ROUNDDOWN(H20,-1)))</f>
        <v/>
      </c>
      <c r="U21" s="45" t="s">
        <v>80</v>
      </c>
      <c r="V21" s="46" t="str">
        <f>IF(A20=0,"",I20)</f>
        <v/>
      </c>
      <c r="W21" s="45" t="s">
        <v>81</v>
      </c>
      <c r="X21" s="47" t="s">
        <v>82</v>
      </c>
      <c r="Y21" s="48" t="s">
        <v>83</v>
      </c>
      <c r="Z21" s="49" t="str">
        <f t="shared" ref="Z21" si="11">IFERROR(ROUNDDOWN((T21-V21)*3/4,-2),"")</f>
        <v/>
      </c>
      <c r="AA21" s="50" t="s">
        <v>84</v>
      </c>
      <c r="AB21">
        <v>18</v>
      </c>
    </row>
    <row r="22" spans="1:28" ht="14.25" x14ac:dyDescent="0.15">
      <c r="A22" s="251"/>
      <c r="B22" s="252" t="e">
        <f>VLOOKUP(A22,'第２号様式（第４四半期）'!$A$9:$B$68,2,FALSE)</f>
        <v>#N/A</v>
      </c>
      <c r="C22" s="247" t="e">
        <f>VLOOKUP(A22,'第２号様式（第４四半期）'!$A$9:$H$68,6,FALSE)</f>
        <v>#N/A</v>
      </c>
      <c r="D22" s="253"/>
      <c r="E22" s="254" t="e">
        <f>VLOOKUP(D22,$AC$4:$AD$15,2,FALSE)</f>
        <v>#N/A</v>
      </c>
      <c r="F22" s="254" t="e">
        <f>IF(AND(DAY(VLOOKUP(A22,'第２号様式（第４四半期）'!$A$9:$J$68,9,FALSE))&lt;=E22,DAY(VLOOKUP(A22,'第２号様式（第４四半期）'!$A$9:$J$68,9,FALSE))&gt;1),E22+1-DAY(VLOOKUP(A22,'第２号様式（第４四半期）'!$A$9:$J$68,9,FALSE)),DAY(VLOOKUP(A22,'第２号様式（第４四半期）'!$A$9:$J$68,10,FALSE)))</f>
        <v>#N/A</v>
      </c>
      <c r="G22" s="254" t="e">
        <f>VLOOKUP(C22,借上宿舎台帳!$B$6:$F$25,5,FALSE)</f>
        <v>#N/A</v>
      </c>
      <c r="H22" s="255"/>
      <c r="I22" s="255"/>
      <c r="J22" s="40"/>
      <c r="K22" s="41" t="str">
        <f>IF(A22=0,"",82000)</f>
        <v/>
      </c>
      <c r="L22" s="41" t="s">
        <v>75</v>
      </c>
      <c r="M22" s="41" t="str">
        <f>IF(A22=0,"",E22)</f>
        <v/>
      </c>
      <c r="N22" s="41" t="s">
        <v>76</v>
      </c>
      <c r="O22" s="41" t="str">
        <f>IF(A22=0,"",F22)</f>
        <v/>
      </c>
      <c r="P22" s="41" t="s">
        <v>77</v>
      </c>
      <c r="Q22" s="41" t="str">
        <f t="shared" ref="Q22" si="12">IFERROR(ROUNDDOWN(K22/M22*O22,-1),"")</f>
        <v/>
      </c>
      <c r="R22" s="42" t="s">
        <v>78</v>
      </c>
      <c r="S22" s="40"/>
      <c r="T22" s="41" t="str">
        <f>IF(A22=0,"",G22)</f>
        <v/>
      </c>
      <c r="U22" s="41" t="s">
        <v>75</v>
      </c>
      <c r="V22" s="41" t="str">
        <f>IF(A22=0,"",E22)</f>
        <v/>
      </c>
      <c r="W22" s="41" t="s">
        <v>76</v>
      </c>
      <c r="X22" s="41" t="str">
        <f>IF(A22=0,"",F22)</f>
        <v/>
      </c>
      <c r="Y22" s="41" t="s">
        <v>77</v>
      </c>
      <c r="Z22" s="41" t="str">
        <f t="shared" ref="Z22" si="13">IFERROR(ROUNDDOWN(T22/V22*X22,-1),"")</f>
        <v/>
      </c>
      <c r="AA22" s="42" t="s">
        <v>78</v>
      </c>
      <c r="AB22">
        <v>19</v>
      </c>
    </row>
    <row r="23" spans="1:28" ht="14.25" x14ac:dyDescent="0.15">
      <c r="A23" s="251"/>
      <c r="B23" s="252"/>
      <c r="C23" s="248"/>
      <c r="D23" s="253"/>
      <c r="E23" s="254"/>
      <c r="F23" s="254"/>
      <c r="G23" s="254"/>
      <c r="H23" s="255"/>
      <c r="I23" s="255"/>
      <c r="J23" s="43" t="s">
        <v>79</v>
      </c>
      <c r="K23" s="44" t="str">
        <f>IF(A22=0,"",IF(Q22&lt;H22,ROUNDDOWN(Q22,-1),ROUNDDOWN(H22,-1)))</f>
        <v/>
      </c>
      <c r="L23" s="45" t="s">
        <v>80</v>
      </c>
      <c r="M23" s="46" t="str">
        <f>IF(A22=0,"",IF(I22-(IF(G22-82000&gt;0,G22-82000,0))&gt;0,I22-(IF(G22-82000&gt;0,G22-82000,0)),0))</f>
        <v/>
      </c>
      <c r="N23" s="45" t="s">
        <v>81</v>
      </c>
      <c r="O23" s="47" t="s">
        <v>82</v>
      </c>
      <c r="P23" s="48" t="s">
        <v>83</v>
      </c>
      <c r="Q23" s="49" t="str">
        <f t="shared" ref="Q23" si="14">IFERROR(ROUNDDOWN((K23-M23)*3/4,-2),"")</f>
        <v/>
      </c>
      <c r="R23" s="50" t="s">
        <v>84</v>
      </c>
      <c r="S23" s="43" t="s">
        <v>79</v>
      </c>
      <c r="T23" s="44" t="str">
        <f>IF(A22=0,"",IF(Z22&lt;H22,ROUNDDOWN(Z22,-1),ROUNDDOWN(H22,-1)))</f>
        <v/>
      </c>
      <c r="U23" s="45" t="s">
        <v>80</v>
      </c>
      <c r="V23" s="46" t="str">
        <f>IF(A22=0,"",I22)</f>
        <v/>
      </c>
      <c r="W23" s="45" t="s">
        <v>81</v>
      </c>
      <c r="X23" s="47" t="s">
        <v>82</v>
      </c>
      <c r="Y23" s="48" t="s">
        <v>83</v>
      </c>
      <c r="Z23" s="49" t="str">
        <f t="shared" ref="Z23" si="15">IFERROR(ROUNDDOWN((T23-V23)*3/4,-2),"")</f>
        <v/>
      </c>
      <c r="AA23" s="50" t="s">
        <v>84</v>
      </c>
      <c r="AB23">
        <v>20</v>
      </c>
    </row>
    <row r="24" spans="1:28" ht="14.25" x14ac:dyDescent="0.15">
      <c r="A24" s="251"/>
      <c r="B24" s="252" t="e">
        <f>VLOOKUP(A24,'第２号様式（第４四半期）'!$A$9:$B$68,2,FALSE)</f>
        <v>#N/A</v>
      </c>
      <c r="C24" s="247" t="e">
        <f>VLOOKUP(A24,'第２号様式（第４四半期）'!$A$9:$H$68,6,FALSE)</f>
        <v>#N/A</v>
      </c>
      <c r="D24" s="253"/>
      <c r="E24" s="254" t="e">
        <f>VLOOKUP(D24,$AC$4:$AD$15,2,FALSE)</f>
        <v>#N/A</v>
      </c>
      <c r="F24" s="254" t="e">
        <f>IF(AND(DAY(VLOOKUP(A24,'第２号様式（第４四半期）'!$A$9:$J$68,9,FALSE))&lt;=E24,DAY(VLOOKUP(A24,'第２号様式（第４四半期）'!$A$9:$J$68,9,FALSE))&gt;1),E24+1-DAY(VLOOKUP(A24,'第２号様式（第４四半期）'!$A$9:$J$68,9,FALSE)),DAY(VLOOKUP(A24,'第２号様式（第４四半期）'!$A$9:$J$68,10,FALSE)))</f>
        <v>#N/A</v>
      </c>
      <c r="G24" s="254" t="e">
        <f>VLOOKUP(C24,借上宿舎台帳!$B$6:$F$25,5,FALSE)</f>
        <v>#N/A</v>
      </c>
      <c r="H24" s="255"/>
      <c r="I24" s="255"/>
      <c r="J24" s="40"/>
      <c r="K24" s="41" t="str">
        <f>IF(A24=0,"",82000)</f>
        <v/>
      </c>
      <c r="L24" s="41" t="s">
        <v>75</v>
      </c>
      <c r="M24" s="41" t="str">
        <f>IF(A24=0,"",E24)</f>
        <v/>
      </c>
      <c r="N24" s="41" t="s">
        <v>76</v>
      </c>
      <c r="O24" s="41" t="str">
        <f>IF(A24=0,"",F24)</f>
        <v/>
      </c>
      <c r="P24" s="41" t="s">
        <v>77</v>
      </c>
      <c r="Q24" s="41" t="str">
        <f t="shared" ref="Q24" si="16">IFERROR(ROUNDDOWN(K24/M24*O24,-1),"")</f>
        <v/>
      </c>
      <c r="R24" s="42" t="s">
        <v>78</v>
      </c>
      <c r="S24" s="40"/>
      <c r="T24" s="41" t="str">
        <f>IF(A24=0,"",G24)</f>
        <v/>
      </c>
      <c r="U24" s="41" t="s">
        <v>75</v>
      </c>
      <c r="V24" s="41" t="str">
        <f>IF(A24=0,"",E24)</f>
        <v/>
      </c>
      <c r="W24" s="41" t="s">
        <v>76</v>
      </c>
      <c r="X24" s="41" t="str">
        <f>IF(A24=0,"",F24)</f>
        <v/>
      </c>
      <c r="Y24" s="41" t="s">
        <v>77</v>
      </c>
      <c r="Z24" s="41" t="str">
        <f t="shared" ref="Z24" si="17">IFERROR(ROUNDDOWN(T24/V24*X24,-1),"")</f>
        <v/>
      </c>
      <c r="AA24" s="42" t="s">
        <v>78</v>
      </c>
    </row>
    <row r="25" spans="1:28" ht="14.25" x14ac:dyDescent="0.15">
      <c r="A25" s="251"/>
      <c r="B25" s="252"/>
      <c r="C25" s="248"/>
      <c r="D25" s="253"/>
      <c r="E25" s="254"/>
      <c r="F25" s="254"/>
      <c r="G25" s="254"/>
      <c r="H25" s="255"/>
      <c r="I25" s="255"/>
      <c r="J25" s="43" t="s">
        <v>79</v>
      </c>
      <c r="K25" s="44" t="str">
        <f>IF(A24=0,"",IF(Q24&lt;H24,ROUNDDOWN(Q24,-1),ROUNDDOWN(H24,-1)))</f>
        <v/>
      </c>
      <c r="L25" s="45" t="s">
        <v>80</v>
      </c>
      <c r="M25" s="46" t="str">
        <f>IF(A24=0,"",IF(I24-(IF(G24-82000&gt;0,G24-82000,0))&gt;0,I24-(IF(G24-82000&gt;0,G24-82000,0)),0))</f>
        <v/>
      </c>
      <c r="N25" s="45" t="s">
        <v>81</v>
      </c>
      <c r="O25" s="47" t="s">
        <v>82</v>
      </c>
      <c r="P25" s="48" t="s">
        <v>83</v>
      </c>
      <c r="Q25" s="49" t="str">
        <f t="shared" ref="Q25" si="18">IFERROR(ROUNDDOWN((K25-M25)*3/4,-2),"")</f>
        <v/>
      </c>
      <c r="R25" s="50" t="s">
        <v>84</v>
      </c>
      <c r="S25" s="43" t="s">
        <v>79</v>
      </c>
      <c r="T25" s="44" t="str">
        <f>IF(A24=0,"",IF(Z24&lt;H24,ROUNDDOWN(Z24,-1),ROUNDDOWN(H24,-1)))</f>
        <v/>
      </c>
      <c r="U25" s="45" t="s">
        <v>80</v>
      </c>
      <c r="V25" s="46" t="str">
        <f>IF(A24=0,"",I24)</f>
        <v/>
      </c>
      <c r="W25" s="45" t="s">
        <v>81</v>
      </c>
      <c r="X25" s="47" t="s">
        <v>82</v>
      </c>
      <c r="Y25" s="48" t="s">
        <v>83</v>
      </c>
      <c r="Z25" s="49" t="str">
        <f t="shared" ref="Z25" si="19">IFERROR(ROUNDDOWN((T25-V25)*3/4,-2),"")</f>
        <v/>
      </c>
      <c r="AA25" s="50" t="s">
        <v>84</v>
      </c>
    </row>
    <row r="26" spans="1:28" ht="14.25" x14ac:dyDescent="0.15">
      <c r="A26" s="251"/>
      <c r="B26" s="252" t="e">
        <f>VLOOKUP(A26,'第２号様式（第４四半期）'!$A$9:$B$68,2,FALSE)</f>
        <v>#N/A</v>
      </c>
      <c r="C26" s="247" t="e">
        <f>VLOOKUP(A26,'第２号様式（第４四半期）'!$A$9:$H$68,6,FALSE)</f>
        <v>#N/A</v>
      </c>
      <c r="D26" s="253"/>
      <c r="E26" s="254" t="e">
        <f>VLOOKUP(D26,$AC$4:$AD$15,2,FALSE)</f>
        <v>#N/A</v>
      </c>
      <c r="F26" s="254" t="e">
        <f>IF(AND(DAY(VLOOKUP(A26,'第２号様式（第４四半期）'!$A$9:$J$68,9,FALSE))&lt;=E26,DAY(VLOOKUP(A26,'第２号様式（第４四半期）'!$A$9:$J$68,9,FALSE))&gt;1),E26+1-DAY(VLOOKUP(A26,'第２号様式（第４四半期）'!$A$9:$J$68,9,FALSE)),DAY(VLOOKUP(A26,'第２号様式（第４四半期）'!$A$9:$J$68,10,FALSE)))</f>
        <v>#N/A</v>
      </c>
      <c r="G26" s="254" t="e">
        <f>VLOOKUP(C26,借上宿舎台帳!$B$6:$F$25,5,FALSE)</f>
        <v>#N/A</v>
      </c>
      <c r="H26" s="255"/>
      <c r="I26" s="255"/>
      <c r="J26" s="40"/>
      <c r="K26" s="41" t="str">
        <f>IF(A26=0,"",82000)</f>
        <v/>
      </c>
      <c r="L26" s="41" t="s">
        <v>75</v>
      </c>
      <c r="M26" s="41" t="str">
        <f>IF(A26=0,"",E26)</f>
        <v/>
      </c>
      <c r="N26" s="41" t="s">
        <v>76</v>
      </c>
      <c r="O26" s="41" t="str">
        <f>IF(A26=0,"",F26)</f>
        <v/>
      </c>
      <c r="P26" s="41" t="s">
        <v>77</v>
      </c>
      <c r="Q26" s="41" t="str">
        <f t="shared" ref="Q26" si="20">IFERROR(ROUNDDOWN(K26/M26*O26,-1),"")</f>
        <v/>
      </c>
      <c r="R26" s="42" t="s">
        <v>78</v>
      </c>
      <c r="S26" s="40"/>
      <c r="T26" s="41" t="str">
        <f>IF(A26=0,"",G26)</f>
        <v/>
      </c>
      <c r="U26" s="41" t="s">
        <v>75</v>
      </c>
      <c r="V26" s="41" t="str">
        <f>IF(A26=0,"",E26)</f>
        <v/>
      </c>
      <c r="W26" s="41" t="s">
        <v>76</v>
      </c>
      <c r="X26" s="41" t="str">
        <f>IF(A26=0,"",F26)</f>
        <v/>
      </c>
      <c r="Y26" s="41" t="s">
        <v>77</v>
      </c>
      <c r="Z26" s="41" t="str">
        <f t="shared" ref="Z26" si="21">IFERROR(ROUNDDOWN(T26/V26*X26,-1),"")</f>
        <v/>
      </c>
      <c r="AA26" s="42" t="s">
        <v>78</v>
      </c>
    </row>
    <row r="27" spans="1:28" ht="14.25" x14ac:dyDescent="0.15">
      <c r="A27" s="251"/>
      <c r="B27" s="252"/>
      <c r="C27" s="248"/>
      <c r="D27" s="253"/>
      <c r="E27" s="254"/>
      <c r="F27" s="254"/>
      <c r="G27" s="254"/>
      <c r="H27" s="255"/>
      <c r="I27" s="255"/>
      <c r="J27" s="43" t="s">
        <v>79</v>
      </c>
      <c r="K27" s="44" t="str">
        <f>IF(A26=0,"",IF(Q26&lt;H26,ROUNDDOWN(Q26,-1),ROUNDDOWN(H26,-1)))</f>
        <v/>
      </c>
      <c r="L27" s="45" t="s">
        <v>80</v>
      </c>
      <c r="M27" s="46" t="str">
        <f>IF(A26=0,"",IF(I26-(IF(G26-82000&gt;0,G26-82000,0))&gt;0,I26-(IF(G26-82000&gt;0,G26-82000,0)),0))</f>
        <v/>
      </c>
      <c r="N27" s="45" t="s">
        <v>81</v>
      </c>
      <c r="O27" s="47" t="s">
        <v>82</v>
      </c>
      <c r="P27" s="48" t="s">
        <v>83</v>
      </c>
      <c r="Q27" s="49" t="str">
        <f t="shared" ref="Q27" si="22">IFERROR(ROUNDDOWN((K27-M27)*3/4,-2),"")</f>
        <v/>
      </c>
      <c r="R27" s="50" t="s">
        <v>84</v>
      </c>
      <c r="S27" s="43" t="s">
        <v>79</v>
      </c>
      <c r="T27" s="44" t="str">
        <f>IF(A26=0,"",IF(Z26&lt;H26,ROUNDDOWN(Z26,-1),ROUNDDOWN(H26,-1)))</f>
        <v/>
      </c>
      <c r="U27" s="45" t="s">
        <v>80</v>
      </c>
      <c r="V27" s="46" t="str">
        <f>IF(A26=0,"",I26)</f>
        <v/>
      </c>
      <c r="W27" s="45" t="s">
        <v>81</v>
      </c>
      <c r="X27" s="47" t="s">
        <v>82</v>
      </c>
      <c r="Y27" s="48" t="s">
        <v>83</v>
      </c>
      <c r="Z27" s="49" t="str">
        <f t="shared" ref="Z27" si="23">IFERROR(ROUNDDOWN((T27-V27)*3/4,-2),"")</f>
        <v/>
      </c>
      <c r="AA27" s="50" t="s">
        <v>84</v>
      </c>
    </row>
    <row r="28" spans="1:28" ht="14.25" x14ac:dyDescent="0.15">
      <c r="A28" s="251"/>
      <c r="B28" s="252" t="e">
        <f>VLOOKUP(A28,'第２号様式（第４四半期）'!$A$9:$B$68,2,FALSE)</f>
        <v>#N/A</v>
      </c>
      <c r="C28" s="247" t="e">
        <f>VLOOKUP(A28,'第２号様式（第４四半期）'!$A$9:$H$68,6,FALSE)</f>
        <v>#N/A</v>
      </c>
      <c r="D28" s="253"/>
      <c r="E28" s="254" t="e">
        <f>VLOOKUP(D28,$AC$4:$AD$15,2,FALSE)</f>
        <v>#N/A</v>
      </c>
      <c r="F28" s="254" t="e">
        <f>IF(AND(DAY(VLOOKUP(A28,'第２号様式（第４四半期）'!$A$9:$J$68,9,FALSE))&lt;=E28,DAY(VLOOKUP(A28,'第２号様式（第４四半期）'!$A$9:$J$68,9,FALSE))&gt;1),E28+1-DAY(VLOOKUP(A28,'第２号様式（第４四半期）'!$A$9:$J$68,9,FALSE)),DAY(VLOOKUP(A28,'第２号様式（第４四半期）'!$A$9:$J$68,10,FALSE)))</f>
        <v>#N/A</v>
      </c>
      <c r="G28" s="254" t="e">
        <f>VLOOKUP(C28,借上宿舎台帳!$B$6:$F$25,5,FALSE)</f>
        <v>#N/A</v>
      </c>
      <c r="H28" s="255"/>
      <c r="I28" s="255"/>
      <c r="J28" s="40"/>
      <c r="K28" s="41" t="str">
        <f>IF(A28=0,"",82000)</f>
        <v/>
      </c>
      <c r="L28" s="41" t="s">
        <v>75</v>
      </c>
      <c r="M28" s="41" t="str">
        <f>IF(A28=0,"",E28)</f>
        <v/>
      </c>
      <c r="N28" s="41" t="s">
        <v>76</v>
      </c>
      <c r="O28" s="41" t="str">
        <f>IF(A28=0,"",F28)</f>
        <v/>
      </c>
      <c r="P28" s="41" t="s">
        <v>77</v>
      </c>
      <c r="Q28" s="41" t="str">
        <f t="shared" ref="Q28" si="24">IFERROR(ROUNDDOWN(K28/M28*O28,-1),"")</f>
        <v/>
      </c>
      <c r="R28" s="42" t="s">
        <v>78</v>
      </c>
      <c r="S28" s="40"/>
      <c r="T28" s="41" t="str">
        <f>IF(A28=0,"",G28)</f>
        <v/>
      </c>
      <c r="U28" s="41" t="s">
        <v>75</v>
      </c>
      <c r="V28" s="41" t="str">
        <f>IF(A28=0,"",E28)</f>
        <v/>
      </c>
      <c r="W28" s="41" t="s">
        <v>76</v>
      </c>
      <c r="X28" s="41" t="str">
        <f>IF(A28=0,"",F28)</f>
        <v/>
      </c>
      <c r="Y28" s="41" t="s">
        <v>77</v>
      </c>
      <c r="Z28" s="41" t="str">
        <f t="shared" ref="Z28" si="25">IFERROR(ROUNDDOWN(T28/V28*X28,-1),"")</f>
        <v/>
      </c>
      <c r="AA28" s="42" t="s">
        <v>78</v>
      </c>
    </row>
    <row r="29" spans="1:28" ht="14.25" x14ac:dyDescent="0.15">
      <c r="A29" s="251"/>
      <c r="B29" s="252"/>
      <c r="C29" s="248"/>
      <c r="D29" s="253"/>
      <c r="E29" s="254"/>
      <c r="F29" s="254"/>
      <c r="G29" s="254"/>
      <c r="H29" s="255"/>
      <c r="I29" s="255"/>
      <c r="J29" s="43" t="s">
        <v>79</v>
      </c>
      <c r="K29" s="44" t="str">
        <f>IF(A28=0,"",IF(Q28&lt;H28,ROUNDDOWN(Q28,-1),ROUNDDOWN(H28,-1)))</f>
        <v/>
      </c>
      <c r="L29" s="45" t="s">
        <v>80</v>
      </c>
      <c r="M29" s="46" t="str">
        <f>IF(A28=0,"",IF(I28-(IF(G28-82000&gt;0,G28-82000,0))&gt;0,I28-(IF(G28-82000&gt;0,G28-82000,0)),0))</f>
        <v/>
      </c>
      <c r="N29" s="45" t="s">
        <v>81</v>
      </c>
      <c r="O29" s="47" t="s">
        <v>82</v>
      </c>
      <c r="P29" s="48" t="s">
        <v>83</v>
      </c>
      <c r="Q29" s="49" t="str">
        <f t="shared" ref="Q29" si="26">IFERROR(ROUNDDOWN((K29-M29)*3/4,-2),"")</f>
        <v/>
      </c>
      <c r="R29" s="50" t="s">
        <v>84</v>
      </c>
      <c r="S29" s="43" t="s">
        <v>79</v>
      </c>
      <c r="T29" s="44" t="str">
        <f>IF(A28=0,"",IF(Z28&lt;H28,ROUNDDOWN(Z28,-1),ROUNDDOWN(H28,-1)))</f>
        <v/>
      </c>
      <c r="U29" s="45" t="s">
        <v>80</v>
      </c>
      <c r="V29" s="46" t="str">
        <f>IF(A28=0,"",I28)</f>
        <v/>
      </c>
      <c r="W29" s="45" t="s">
        <v>81</v>
      </c>
      <c r="X29" s="47" t="s">
        <v>82</v>
      </c>
      <c r="Y29" s="48" t="s">
        <v>83</v>
      </c>
      <c r="Z29" s="49" t="str">
        <f t="shared" ref="Z29" si="27">IFERROR(ROUNDDOWN((T29-V29)*3/4,-2),"")</f>
        <v/>
      </c>
      <c r="AA29" s="50" t="s">
        <v>84</v>
      </c>
    </row>
    <row r="30" spans="1:28" ht="14.25" x14ac:dyDescent="0.15">
      <c r="A30" s="251"/>
      <c r="B30" s="252" t="e">
        <f>VLOOKUP(A30,'第２号様式（第４四半期）'!$A$9:$B$68,2,FALSE)</f>
        <v>#N/A</v>
      </c>
      <c r="C30" s="247" t="e">
        <f>VLOOKUP(A30,'第２号様式（第４四半期）'!$A$9:$H$68,6,FALSE)</f>
        <v>#N/A</v>
      </c>
      <c r="D30" s="253"/>
      <c r="E30" s="254" t="e">
        <f>VLOOKUP(D30,$AC$4:$AD$15,2,FALSE)</f>
        <v>#N/A</v>
      </c>
      <c r="F30" s="254" t="e">
        <f>IF(AND(DAY(VLOOKUP(A30,'第２号様式（第４四半期）'!$A$9:$J$68,9,FALSE))&lt;=E30,DAY(VLOOKUP(A30,'第２号様式（第４四半期）'!$A$9:$J$68,9,FALSE))&gt;1),E30+1-DAY(VLOOKUP(A30,'第２号様式（第４四半期）'!$A$9:$J$68,9,FALSE)),DAY(VLOOKUP(A30,'第２号様式（第４四半期）'!$A$9:$J$68,10,FALSE)))</f>
        <v>#N/A</v>
      </c>
      <c r="G30" s="254" t="e">
        <f>VLOOKUP(C30,借上宿舎台帳!$B$6:$F$25,5,FALSE)</f>
        <v>#N/A</v>
      </c>
      <c r="H30" s="255"/>
      <c r="I30" s="255"/>
      <c r="J30" s="40"/>
      <c r="K30" s="41" t="str">
        <f>IF(A30=0,"",82000)</f>
        <v/>
      </c>
      <c r="L30" s="41" t="s">
        <v>75</v>
      </c>
      <c r="M30" s="41" t="str">
        <f>IF(A30=0,"",E30)</f>
        <v/>
      </c>
      <c r="N30" s="41" t="s">
        <v>76</v>
      </c>
      <c r="O30" s="41" t="str">
        <f>IF(A30=0,"",F30)</f>
        <v/>
      </c>
      <c r="P30" s="41" t="s">
        <v>77</v>
      </c>
      <c r="Q30" s="41" t="str">
        <f t="shared" ref="Q30" si="28">IFERROR(ROUNDDOWN(K30/M30*O30,-1),"")</f>
        <v/>
      </c>
      <c r="R30" s="42" t="s">
        <v>78</v>
      </c>
      <c r="S30" s="40"/>
      <c r="T30" s="41" t="str">
        <f>IF(A30=0,"",G30)</f>
        <v/>
      </c>
      <c r="U30" s="41" t="s">
        <v>75</v>
      </c>
      <c r="V30" s="41" t="str">
        <f>IF(A30=0,"",E30)</f>
        <v/>
      </c>
      <c r="W30" s="41" t="s">
        <v>76</v>
      </c>
      <c r="X30" s="41" t="str">
        <f>IF(A30=0,"",F30)</f>
        <v/>
      </c>
      <c r="Y30" s="41" t="s">
        <v>77</v>
      </c>
      <c r="Z30" s="41" t="str">
        <f t="shared" ref="Z30" si="29">IFERROR(ROUNDDOWN(T30/V30*X30,-1),"")</f>
        <v/>
      </c>
      <c r="AA30" s="42" t="s">
        <v>78</v>
      </c>
    </row>
    <row r="31" spans="1:28" ht="14.25" x14ac:dyDescent="0.15">
      <c r="A31" s="251"/>
      <c r="B31" s="252"/>
      <c r="C31" s="248"/>
      <c r="D31" s="253"/>
      <c r="E31" s="254"/>
      <c r="F31" s="254"/>
      <c r="G31" s="254"/>
      <c r="H31" s="255"/>
      <c r="I31" s="255"/>
      <c r="J31" s="43" t="s">
        <v>79</v>
      </c>
      <c r="K31" s="44" t="str">
        <f>IF(A30=0,"",IF(Q30&lt;H30,ROUNDDOWN(Q30,-1),ROUNDDOWN(H30,-1)))</f>
        <v/>
      </c>
      <c r="L31" s="45" t="s">
        <v>80</v>
      </c>
      <c r="M31" s="46" t="str">
        <f>IF(A30=0,"",IF(I30-(IF(G30-82000&gt;0,G30-82000,0))&gt;0,I30-(IF(G30-82000&gt;0,G30-82000,0)),0))</f>
        <v/>
      </c>
      <c r="N31" s="45" t="s">
        <v>81</v>
      </c>
      <c r="O31" s="47" t="s">
        <v>82</v>
      </c>
      <c r="P31" s="48" t="s">
        <v>83</v>
      </c>
      <c r="Q31" s="49" t="str">
        <f t="shared" ref="Q31" si="30">IFERROR(ROUNDDOWN((K31-M31)*3/4,-2),"")</f>
        <v/>
      </c>
      <c r="R31" s="50" t="s">
        <v>84</v>
      </c>
      <c r="S31" s="43" t="s">
        <v>79</v>
      </c>
      <c r="T31" s="44" t="str">
        <f>IF(A30=0,"",IF(Z30&lt;H30,ROUNDDOWN(Z30,-1),ROUNDDOWN(H30,-1)))</f>
        <v/>
      </c>
      <c r="U31" s="45" t="s">
        <v>80</v>
      </c>
      <c r="V31" s="46" t="str">
        <f>IF(A30=0,"",I30)</f>
        <v/>
      </c>
      <c r="W31" s="45" t="s">
        <v>81</v>
      </c>
      <c r="X31" s="47" t="s">
        <v>82</v>
      </c>
      <c r="Y31" s="48" t="s">
        <v>83</v>
      </c>
      <c r="Z31" s="49" t="str">
        <f t="shared" ref="Z31" si="31">IFERROR(ROUNDDOWN((T31-V31)*3/4,-2),"")</f>
        <v/>
      </c>
      <c r="AA31" s="50" t="s">
        <v>84</v>
      </c>
    </row>
    <row r="32" spans="1:28" ht="14.25" x14ac:dyDescent="0.15">
      <c r="A32" s="251"/>
      <c r="B32" s="252" t="e">
        <f>VLOOKUP(A32,'第２号様式（第４四半期）'!$A$9:$B$68,2,FALSE)</f>
        <v>#N/A</v>
      </c>
      <c r="C32" s="247" t="e">
        <f>VLOOKUP(A32,'第２号様式（第４四半期）'!$A$9:$H$68,6,FALSE)</f>
        <v>#N/A</v>
      </c>
      <c r="D32" s="253"/>
      <c r="E32" s="254" t="e">
        <f>VLOOKUP(D32,$AC$4:$AD$15,2,FALSE)</f>
        <v>#N/A</v>
      </c>
      <c r="F32" s="254" t="e">
        <f>IF(AND(DAY(VLOOKUP(A32,'第２号様式（第４四半期）'!$A$9:$J$68,9,FALSE))&lt;=E32,DAY(VLOOKUP(A32,'第２号様式（第４四半期）'!$A$9:$J$68,9,FALSE))&gt;1),E32+1-DAY(VLOOKUP(A32,'第２号様式（第４四半期）'!$A$9:$J$68,9,FALSE)),DAY(VLOOKUP(A32,'第２号様式（第４四半期）'!$A$9:$J$68,10,FALSE)))</f>
        <v>#N/A</v>
      </c>
      <c r="G32" s="254" t="e">
        <f>VLOOKUP(C32,借上宿舎台帳!$B$6:$F$25,5,FALSE)</f>
        <v>#N/A</v>
      </c>
      <c r="H32" s="255"/>
      <c r="I32" s="255"/>
      <c r="J32" s="40"/>
      <c r="K32" s="41" t="str">
        <f>IF(A32=0,"",82000)</f>
        <v/>
      </c>
      <c r="L32" s="41" t="s">
        <v>75</v>
      </c>
      <c r="M32" s="41" t="str">
        <f>IF(A32=0,"",E32)</f>
        <v/>
      </c>
      <c r="N32" s="41" t="s">
        <v>76</v>
      </c>
      <c r="O32" s="41" t="str">
        <f>IF(A32=0,"",F32)</f>
        <v/>
      </c>
      <c r="P32" s="41" t="s">
        <v>77</v>
      </c>
      <c r="Q32" s="41" t="str">
        <f t="shared" ref="Q32" si="32">IFERROR(ROUNDDOWN(K32/M32*O32,-1),"")</f>
        <v/>
      </c>
      <c r="R32" s="42" t="s">
        <v>78</v>
      </c>
      <c r="S32" s="40"/>
      <c r="T32" s="41" t="str">
        <f>IF(A32=0,"",G32)</f>
        <v/>
      </c>
      <c r="U32" s="41" t="s">
        <v>75</v>
      </c>
      <c r="V32" s="41" t="str">
        <f>IF(A32=0,"",E32)</f>
        <v/>
      </c>
      <c r="W32" s="41" t="s">
        <v>76</v>
      </c>
      <c r="X32" s="41" t="str">
        <f>IF(A32=0,"",F32)</f>
        <v/>
      </c>
      <c r="Y32" s="41" t="s">
        <v>77</v>
      </c>
      <c r="Z32" s="41" t="str">
        <f t="shared" ref="Z32" si="33">IFERROR(ROUNDDOWN(T32/V32*X32,-1),"")</f>
        <v/>
      </c>
      <c r="AA32" s="42" t="s">
        <v>78</v>
      </c>
    </row>
    <row r="33" spans="1:27" ht="14.25" x14ac:dyDescent="0.15">
      <c r="A33" s="251"/>
      <c r="B33" s="252"/>
      <c r="C33" s="248"/>
      <c r="D33" s="253"/>
      <c r="E33" s="254"/>
      <c r="F33" s="254"/>
      <c r="G33" s="254"/>
      <c r="H33" s="255"/>
      <c r="I33" s="255"/>
      <c r="J33" s="43" t="s">
        <v>79</v>
      </c>
      <c r="K33" s="44" t="str">
        <f>IF(A32=0,"",IF(Q32&lt;H32,ROUNDDOWN(Q32,-1),ROUNDDOWN(H32,-1)))</f>
        <v/>
      </c>
      <c r="L33" s="45" t="s">
        <v>80</v>
      </c>
      <c r="M33" s="46" t="str">
        <f>IF(A32=0,"",IF(I32-(IF(G32-82000&gt;0,G32-82000,0))&gt;0,I32-(IF(G32-82000&gt;0,G32-82000,0)),0))</f>
        <v/>
      </c>
      <c r="N33" s="45" t="s">
        <v>81</v>
      </c>
      <c r="O33" s="47" t="s">
        <v>82</v>
      </c>
      <c r="P33" s="48" t="s">
        <v>83</v>
      </c>
      <c r="Q33" s="49" t="str">
        <f t="shared" ref="Q33" si="34">IFERROR(ROUNDDOWN((K33-M33)*3/4,-2),"")</f>
        <v/>
      </c>
      <c r="R33" s="50" t="s">
        <v>84</v>
      </c>
      <c r="S33" s="43" t="s">
        <v>79</v>
      </c>
      <c r="T33" s="44" t="str">
        <f>IF(A32=0,"",IF(Z32&lt;H32,ROUNDDOWN(Z32,-1),ROUNDDOWN(H32,-1)))</f>
        <v/>
      </c>
      <c r="U33" s="45" t="s">
        <v>80</v>
      </c>
      <c r="V33" s="46" t="str">
        <f>IF(A32=0,"",I32)</f>
        <v/>
      </c>
      <c r="W33" s="45" t="s">
        <v>81</v>
      </c>
      <c r="X33" s="47" t="s">
        <v>82</v>
      </c>
      <c r="Y33" s="48" t="s">
        <v>83</v>
      </c>
      <c r="Z33" s="49" t="str">
        <f t="shared" ref="Z33" si="35">IFERROR(ROUNDDOWN((T33-V33)*3/4,-2),"")</f>
        <v/>
      </c>
      <c r="AA33" s="50" t="s">
        <v>84</v>
      </c>
    </row>
    <row r="34" spans="1:27" ht="14.25" x14ac:dyDescent="0.15">
      <c r="A34" s="251"/>
      <c r="B34" s="252" t="e">
        <f>VLOOKUP(A34,'第２号様式（第４四半期）'!$A$9:$B$68,2,FALSE)</f>
        <v>#N/A</v>
      </c>
      <c r="C34" s="247" t="e">
        <f>VLOOKUP(A34,'第２号様式（第４四半期）'!$A$9:$H$68,6,FALSE)</f>
        <v>#N/A</v>
      </c>
      <c r="D34" s="253"/>
      <c r="E34" s="254" t="e">
        <f>VLOOKUP(D34,$AC$4:$AD$15,2,FALSE)</f>
        <v>#N/A</v>
      </c>
      <c r="F34" s="254" t="e">
        <f>IF(AND(DAY(VLOOKUP(A34,'第２号様式（第４四半期）'!$A$9:$J$68,9,FALSE))&lt;=E34,DAY(VLOOKUP(A34,'第２号様式（第４四半期）'!$A$9:$J$68,9,FALSE))&gt;1),E34+1-DAY(VLOOKUP(A34,'第２号様式（第４四半期）'!$A$9:$J$68,9,FALSE)),DAY(VLOOKUP(A34,'第２号様式（第４四半期）'!$A$9:$J$68,10,FALSE)))</f>
        <v>#N/A</v>
      </c>
      <c r="G34" s="254" t="e">
        <f>VLOOKUP(C34,借上宿舎台帳!$B$6:$F$25,5,FALSE)</f>
        <v>#N/A</v>
      </c>
      <c r="H34" s="255"/>
      <c r="I34" s="255"/>
      <c r="J34" s="40"/>
      <c r="K34" s="41" t="str">
        <f>IF(A34=0,"",82000)</f>
        <v/>
      </c>
      <c r="L34" s="41" t="s">
        <v>75</v>
      </c>
      <c r="M34" s="41" t="str">
        <f>IF(A34=0,"",E34)</f>
        <v/>
      </c>
      <c r="N34" s="41" t="s">
        <v>76</v>
      </c>
      <c r="O34" s="41" t="str">
        <f>IF(A34=0,"",F34)</f>
        <v/>
      </c>
      <c r="P34" s="41" t="s">
        <v>77</v>
      </c>
      <c r="Q34" s="41" t="str">
        <f t="shared" ref="Q34" si="36">IFERROR(ROUNDDOWN(K34/M34*O34,-1),"")</f>
        <v/>
      </c>
      <c r="R34" s="42" t="s">
        <v>78</v>
      </c>
      <c r="S34" s="40"/>
      <c r="T34" s="41" t="str">
        <f>IF(A34=0,"",G34)</f>
        <v/>
      </c>
      <c r="U34" s="41" t="s">
        <v>75</v>
      </c>
      <c r="V34" s="41" t="str">
        <f>IF(A34=0,"",E34)</f>
        <v/>
      </c>
      <c r="W34" s="41" t="s">
        <v>76</v>
      </c>
      <c r="X34" s="41" t="str">
        <f>IF(A34=0,"",F34)</f>
        <v/>
      </c>
      <c r="Y34" s="41" t="s">
        <v>77</v>
      </c>
      <c r="Z34" s="41" t="str">
        <f t="shared" ref="Z34" si="37">IFERROR(ROUNDDOWN(T34/V34*X34,-1),"")</f>
        <v/>
      </c>
      <c r="AA34" s="42" t="s">
        <v>78</v>
      </c>
    </row>
    <row r="35" spans="1:27" ht="14.25" x14ac:dyDescent="0.15">
      <c r="A35" s="251"/>
      <c r="B35" s="252"/>
      <c r="C35" s="248"/>
      <c r="D35" s="253"/>
      <c r="E35" s="254"/>
      <c r="F35" s="254"/>
      <c r="G35" s="254"/>
      <c r="H35" s="255"/>
      <c r="I35" s="255"/>
      <c r="J35" s="43" t="s">
        <v>79</v>
      </c>
      <c r="K35" s="44" t="str">
        <f>IF(A34=0,"",IF(Q34&lt;H34,ROUNDDOWN(Q34,-1),ROUNDDOWN(H34,-1)))</f>
        <v/>
      </c>
      <c r="L35" s="45" t="s">
        <v>80</v>
      </c>
      <c r="M35" s="46" t="str">
        <f>IF(A34=0,"",IF(I34-(IF(G34-82000&gt;0,G34-82000,0))&gt;0,I34-(IF(G34-82000&gt;0,G34-82000,0)),0))</f>
        <v/>
      </c>
      <c r="N35" s="45" t="s">
        <v>81</v>
      </c>
      <c r="O35" s="47" t="s">
        <v>82</v>
      </c>
      <c r="P35" s="48" t="s">
        <v>83</v>
      </c>
      <c r="Q35" s="49" t="str">
        <f t="shared" ref="Q35" si="38">IFERROR(ROUNDDOWN((K35-M35)*3/4,-2),"")</f>
        <v/>
      </c>
      <c r="R35" s="50" t="s">
        <v>84</v>
      </c>
      <c r="S35" s="43" t="s">
        <v>79</v>
      </c>
      <c r="T35" s="44" t="str">
        <f>IF(A34=0,"",IF(Z34&lt;H34,ROUNDDOWN(Z34,-1),ROUNDDOWN(H34,-1)))</f>
        <v/>
      </c>
      <c r="U35" s="45" t="s">
        <v>80</v>
      </c>
      <c r="V35" s="46" t="str">
        <f>IF(A34=0,"",I34)</f>
        <v/>
      </c>
      <c r="W35" s="45" t="s">
        <v>81</v>
      </c>
      <c r="X35" s="47" t="s">
        <v>82</v>
      </c>
      <c r="Y35" s="48" t="s">
        <v>83</v>
      </c>
      <c r="Z35" s="49" t="str">
        <f t="shared" ref="Z35" si="39">IFERROR(ROUNDDOWN((T35-V35)*3/4,-2),"")</f>
        <v/>
      </c>
      <c r="AA35" s="50" t="s">
        <v>84</v>
      </c>
    </row>
    <row r="36" spans="1:27" ht="14.25" x14ac:dyDescent="0.15">
      <c r="A36" s="251"/>
      <c r="B36" s="252" t="e">
        <f>VLOOKUP(A36,'第２号様式（第４四半期）'!$A$9:$B$68,2,FALSE)</f>
        <v>#N/A</v>
      </c>
      <c r="C36" s="247" t="e">
        <f>VLOOKUP(A36,'第２号様式（第４四半期）'!$A$9:$H$68,6,FALSE)</f>
        <v>#N/A</v>
      </c>
      <c r="D36" s="253"/>
      <c r="E36" s="254" t="e">
        <f>VLOOKUP(D36,$AC$4:$AD$15,2,FALSE)</f>
        <v>#N/A</v>
      </c>
      <c r="F36" s="254" t="e">
        <f>IF(AND(DAY(VLOOKUP(A36,'第２号様式（第４四半期）'!$A$9:$J$68,9,FALSE))&lt;=E36,DAY(VLOOKUP(A36,'第２号様式（第４四半期）'!$A$9:$J$68,9,FALSE))&gt;1),E36+1-DAY(VLOOKUP(A36,'第２号様式（第４四半期）'!$A$9:$J$68,9,FALSE)),DAY(VLOOKUP(A36,'第２号様式（第４四半期）'!$A$9:$J$68,10,FALSE)))</f>
        <v>#N/A</v>
      </c>
      <c r="G36" s="254" t="e">
        <f>VLOOKUP(C36,借上宿舎台帳!$B$6:$F$25,5,FALSE)</f>
        <v>#N/A</v>
      </c>
      <c r="H36" s="255"/>
      <c r="I36" s="255"/>
      <c r="J36" s="40"/>
      <c r="K36" s="41" t="str">
        <f>IF(A36=0,"",82000)</f>
        <v/>
      </c>
      <c r="L36" s="41" t="s">
        <v>75</v>
      </c>
      <c r="M36" s="41" t="str">
        <f>IF(A36=0,"",E36)</f>
        <v/>
      </c>
      <c r="N36" s="41" t="s">
        <v>76</v>
      </c>
      <c r="O36" s="41" t="str">
        <f>IF(A36=0,"",F36)</f>
        <v/>
      </c>
      <c r="P36" s="41" t="s">
        <v>77</v>
      </c>
      <c r="Q36" s="41" t="str">
        <f t="shared" ref="Q36" si="40">IFERROR(ROUNDDOWN(K36/M36*O36,-1),"")</f>
        <v/>
      </c>
      <c r="R36" s="42" t="s">
        <v>78</v>
      </c>
      <c r="S36" s="40"/>
      <c r="T36" s="41" t="str">
        <f>IF(A36=0,"",G36)</f>
        <v/>
      </c>
      <c r="U36" s="41" t="s">
        <v>75</v>
      </c>
      <c r="V36" s="41" t="str">
        <f>IF(A36=0,"",E36)</f>
        <v/>
      </c>
      <c r="W36" s="41" t="s">
        <v>76</v>
      </c>
      <c r="X36" s="41" t="str">
        <f>IF(A36=0,"",F36)</f>
        <v/>
      </c>
      <c r="Y36" s="41" t="s">
        <v>77</v>
      </c>
      <c r="Z36" s="41" t="str">
        <f t="shared" ref="Z36" si="41">IFERROR(ROUNDDOWN(T36/V36*X36,-1),"")</f>
        <v/>
      </c>
      <c r="AA36" s="42" t="s">
        <v>78</v>
      </c>
    </row>
    <row r="37" spans="1:27" ht="14.25" x14ac:dyDescent="0.15">
      <c r="A37" s="251"/>
      <c r="B37" s="252"/>
      <c r="C37" s="248"/>
      <c r="D37" s="253"/>
      <c r="E37" s="254"/>
      <c r="F37" s="254"/>
      <c r="G37" s="254"/>
      <c r="H37" s="255"/>
      <c r="I37" s="255"/>
      <c r="J37" s="43" t="s">
        <v>79</v>
      </c>
      <c r="K37" s="44" t="str">
        <f>IF(A36=0,"",IF(Q36&lt;H36,ROUNDDOWN(Q36,-1),ROUNDDOWN(H36,-1)))</f>
        <v/>
      </c>
      <c r="L37" s="45" t="s">
        <v>80</v>
      </c>
      <c r="M37" s="46" t="str">
        <f>IF(A36=0,"",IF(I36-(IF(G36-82000&gt;0,G36-82000,0))&gt;0,I36-(IF(G36-82000&gt;0,G36-82000,0)),0))</f>
        <v/>
      </c>
      <c r="N37" s="45" t="s">
        <v>81</v>
      </c>
      <c r="O37" s="47" t="s">
        <v>82</v>
      </c>
      <c r="P37" s="48" t="s">
        <v>83</v>
      </c>
      <c r="Q37" s="49" t="str">
        <f t="shared" ref="Q37" si="42">IFERROR(ROUNDDOWN((K37-M37)*3/4,-2),"")</f>
        <v/>
      </c>
      <c r="R37" s="50" t="s">
        <v>84</v>
      </c>
      <c r="S37" s="43" t="s">
        <v>79</v>
      </c>
      <c r="T37" s="44" t="str">
        <f>IF(A36=0,"",IF(Z36&lt;H36,ROUNDDOWN(Z36,-1),ROUNDDOWN(H36,-1)))</f>
        <v/>
      </c>
      <c r="U37" s="45" t="s">
        <v>80</v>
      </c>
      <c r="V37" s="46" t="str">
        <f>IF(A36=0,"",I36)</f>
        <v/>
      </c>
      <c r="W37" s="45" t="s">
        <v>81</v>
      </c>
      <c r="X37" s="47" t="s">
        <v>82</v>
      </c>
      <c r="Y37" s="48" t="s">
        <v>83</v>
      </c>
      <c r="Z37" s="49" t="str">
        <f t="shared" ref="Z37" si="43">IFERROR(ROUNDDOWN((T37-V37)*3/4,-2),"")</f>
        <v/>
      </c>
      <c r="AA37" s="50" t="s">
        <v>84</v>
      </c>
    </row>
    <row r="38" spans="1:27" ht="14.25" x14ac:dyDescent="0.15">
      <c r="A38" s="251"/>
      <c r="B38" s="252" t="e">
        <f>VLOOKUP(A38,'第２号様式（第４四半期）'!$A$9:$B$68,2,FALSE)</f>
        <v>#N/A</v>
      </c>
      <c r="C38" s="247" t="e">
        <f>VLOOKUP(A38,'第２号様式（第４四半期）'!$A$9:$H$68,6,FALSE)</f>
        <v>#N/A</v>
      </c>
      <c r="D38" s="253"/>
      <c r="E38" s="254" t="e">
        <f>VLOOKUP(D38,$AC$4:$AD$15,2,FALSE)</f>
        <v>#N/A</v>
      </c>
      <c r="F38" s="254" t="e">
        <f>IF(AND(DAY(VLOOKUP(A38,'第２号様式（第４四半期）'!$A$9:$J$68,9,FALSE))&lt;=E38,DAY(VLOOKUP(A38,'第２号様式（第４四半期）'!$A$9:$J$68,9,FALSE))&gt;1),E38+1-DAY(VLOOKUP(A38,'第２号様式（第４四半期）'!$A$9:$J$68,9,FALSE)),DAY(VLOOKUP(A38,'第２号様式（第４四半期）'!$A$9:$J$68,10,FALSE)))</f>
        <v>#N/A</v>
      </c>
      <c r="G38" s="254" t="e">
        <f>VLOOKUP(C38,借上宿舎台帳!$B$6:$F$25,5,FALSE)</f>
        <v>#N/A</v>
      </c>
      <c r="H38" s="255"/>
      <c r="I38" s="255"/>
      <c r="J38" s="40"/>
      <c r="K38" s="41" t="str">
        <f>IF(A38=0,"",82000)</f>
        <v/>
      </c>
      <c r="L38" s="41" t="s">
        <v>75</v>
      </c>
      <c r="M38" s="41" t="str">
        <f>IF(A38=0,"",E38)</f>
        <v/>
      </c>
      <c r="N38" s="41" t="s">
        <v>76</v>
      </c>
      <c r="O38" s="41" t="str">
        <f>IF(A38=0,"",F38)</f>
        <v/>
      </c>
      <c r="P38" s="41" t="s">
        <v>77</v>
      </c>
      <c r="Q38" s="41" t="str">
        <f t="shared" ref="Q38" si="44">IFERROR(ROUNDDOWN(K38/M38*O38,-1),"")</f>
        <v/>
      </c>
      <c r="R38" s="42" t="s">
        <v>78</v>
      </c>
      <c r="S38" s="40"/>
      <c r="T38" s="41" t="str">
        <f>IF(A38=0,"",G38)</f>
        <v/>
      </c>
      <c r="U38" s="41" t="s">
        <v>75</v>
      </c>
      <c r="V38" s="41" t="str">
        <f>IF(A38=0,"",E38)</f>
        <v/>
      </c>
      <c r="W38" s="41" t="s">
        <v>76</v>
      </c>
      <c r="X38" s="41" t="str">
        <f>IF(A38=0,"",F38)</f>
        <v/>
      </c>
      <c r="Y38" s="41" t="s">
        <v>77</v>
      </c>
      <c r="Z38" s="41" t="str">
        <f t="shared" ref="Z38" si="45">IFERROR(ROUNDDOWN(T38/V38*X38,-1),"")</f>
        <v/>
      </c>
      <c r="AA38" s="42" t="s">
        <v>78</v>
      </c>
    </row>
    <row r="39" spans="1:27" ht="14.25" x14ac:dyDescent="0.15">
      <c r="A39" s="251"/>
      <c r="B39" s="252"/>
      <c r="C39" s="248"/>
      <c r="D39" s="253"/>
      <c r="E39" s="254"/>
      <c r="F39" s="254"/>
      <c r="G39" s="254"/>
      <c r="H39" s="255"/>
      <c r="I39" s="255"/>
      <c r="J39" s="43" t="s">
        <v>79</v>
      </c>
      <c r="K39" s="44" t="str">
        <f>IF(A38=0,"",IF(Q38&lt;H38,ROUNDDOWN(Q38,-1),ROUNDDOWN(H38,-1)))</f>
        <v/>
      </c>
      <c r="L39" s="45" t="s">
        <v>80</v>
      </c>
      <c r="M39" s="46" t="str">
        <f>IF(A38=0,"",IF(I38-(IF(G38-82000&gt;0,G38-82000,0))&gt;0,I38-(IF(G38-82000&gt;0,G38-82000,0)),0))</f>
        <v/>
      </c>
      <c r="N39" s="45" t="s">
        <v>81</v>
      </c>
      <c r="O39" s="47" t="s">
        <v>82</v>
      </c>
      <c r="P39" s="48" t="s">
        <v>83</v>
      </c>
      <c r="Q39" s="49" t="str">
        <f t="shared" ref="Q39" si="46">IFERROR(ROUNDDOWN((K39-M39)*3/4,-2),"")</f>
        <v/>
      </c>
      <c r="R39" s="50" t="s">
        <v>84</v>
      </c>
      <c r="S39" s="43" t="s">
        <v>79</v>
      </c>
      <c r="T39" s="44" t="str">
        <f>IF(A38=0,"",IF(Z38&lt;H38,ROUNDDOWN(Z38,-1),ROUNDDOWN(H38,-1)))</f>
        <v/>
      </c>
      <c r="U39" s="45" t="s">
        <v>80</v>
      </c>
      <c r="V39" s="46" t="str">
        <f>IF(A38=0,"",I38)</f>
        <v/>
      </c>
      <c r="W39" s="45" t="s">
        <v>81</v>
      </c>
      <c r="X39" s="47" t="s">
        <v>82</v>
      </c>
      <c r="Y39" s="48" t="s">
        <v>83</v>
      </c>
      <c r="Z39" s="49" t="str">
        <f t="shared" ref="Z39" si="47">IFERROR(ROUNDDOWN((T39-V39)*3/4,-2),"")</f>
        <v/>
      </c>
      <c r="AA39" s="50" t="s">
        <v>84</v>
      </c>
    </row>
    <row r="40" spans="1:27" ht="14.25" x14ac:dyDescent="0.15">
      <c r="A40" s="251"/>
      <c r="B40" s="252" t="e">
        <f>VLOOKUP(A40,'第２号様式（第４四半期）'!$A$9:$B$68,2,FALSE)</f>
        <v>#N/A</v>
      </c>
      <c r="C40" s="247" t="e">
        <f>VLOOKUP(A40,'第２号様式（第４四半期）'!$A$9:$H$68,6,FALSE)</f>
        <v>#N/A</v>
      </c>
      <c r="D40" s="253"/>
      <c r="E40" s="254" t="e">
        <f>VLOOKUP(D40,$AC$4:$AD$15,2,FALSE)</f>
        <v>#N/A</v>
      </c>
      <c r="F40" s="254" t="e">
        <f>IF(AND(DAY(VLOOKUP(A40,'第２号様式（第４四半期）'!$A$9:$J$68,9,FALSE))&lt;=E40,DAY(VLOOKUP(A40,'第２号様式（第４四半期）'!$A$9:$J$68,9,FALSE))&gt;1),E40+1-DAY(VLOOKUP(A40,'第２号様式（第４四半期）'!$A$9:$J$68,9,FALSE)),DAY(VLOOKUP(A40,'第２号様式（第４四半期）'!$A$9:$J$68,10,FALSE)))</f>
        <v>#N/A</v>
      </c>
      <c r="G40" s="254" t="e">
        <f>VLOOKUP(C40,借上宿舎台帳!$B$6:$F$25,5,FALSE)</f>
        <v>#N/A</v>
      </c>
      <c r="H40" s="255"/>
      <c r="I40" s="255"/>
      <c r="J40" s="40"/>
      <c r="K40" s="41" t="str">
        <f>IF(A40=0,"",82000)</f>
        <v/>
      </c>
      <c r="L40" s="41" t="s">
        <v>75</v>
      </c>
      <c r="M40" s="41" t="str">
        <f>IF(A40=0,"",E40)</f>
        <v/>
      </c>
      <c r="N40" s="41" t="s">
        <v>76</v>
      </c>
      <c r="O40" s="41" t="str">
        <f>IF(A40=0,"",F40)</f>
        <v/>
      </c>
      <c r="P40" s="41" t="s">
        <v>77</v>
      </c>
      <c r="Q40" s="41" t="str">
        <f t="shared" ref="Q40" si="48">IFERROR(ROUNDDOWN(K40/M40*O40,-1),"")</f>
        <v/>
      </c>
      <c r="R40" s="42" t="s">
        <v>78</v>
      </c>
      <c r="S40" s="40"/>
      <c r="T40" s="41" t="str">
        <f>IF(A40=0,"",G40)</f>
        <v/>
      </c>
      <c r="U40" s="41" t="s">
        <v>75</v>
      </c>
      <c r="V40" s="41" t="str">
        <f>IF(A40=0,"",E40)</f>
        <v/>
      </c>
      <c r="W40" s="41" t="s">
        <v>76</v>
      </c>
      <c r="X40" s="41" t="str">
        <f>IF(A40=0,"",F40)</f>
        <v/>
      </c>
      <c r="Y40" s="41" t="s">
        <v>77</v>
      </c>
      <c r="Z40" s="41" t="str">
        <f t="shared" ref="Z40" si="49">IFERROR(ROUNDDOWN(T40/V40*X40,-1),"")</f>
        <v/>
      </c>
      <c r="AA40" s="42" t="s">
        <v>78</v>
      </c>
    </row>
    <row r="41" spans="1:27" ht="14.25" x14ac:dyDescent="0.15">
      <c r="A41" s="251"/>
      <c r="B41" s="252"/>
      <c r="C41" s="248"/>
      <c r="D41" s="253"/>
      <c r="E41" s="254"/>
      <c r="F41" s="254"/>
      <c r="G41" s="254"/>
      <c r="H41" s="255"/>
      <c r="I41" s="255"/>
      <c r="J41" s="43" t="s">
        <v>79</v>
      </c>
      <c r="K41" s="44" t="str">
        <f>IF(A40=0,"",IF(Q40&lt;H40,ROUNDDOWN(Q40,-1),ROUNDDOWN(H40,-1)))</f>
        <v/>
      </c>
      <c r="L41" s="45" t="s">
        <v>80</v>
      </c>
      <c r="M41" s="46" t="str">
        <f>IF(A40=0,"",IF(I40-(IF(G40-82000&gt;0,G40-82000,0))&gt;0,I40-(IF(G40-82000&gt;0,G40-82000,0)),0))</f>
        <v/>
      </c>
      <c r="N41" s="45" t="s">
        <v>81</v>
      </c>
      <c r="O41" s="47" t="s">
        <v>82</v>
      </c>
      <c r="P41" s="48" t="s">
        <v>83</v>
      </c>
      <c r="Q41" s="49" t="str">
        <f t="shared" ref="Q41" si="50">IFERROR(ROUNDDOWN((K41-M41)*3/4,-2),"")</f>
        <v/>
      </c>
      <c r="R41" s="50" t="s">
        <v>84</v>
      </c>
      <c r="S41" s="43" t="s">
        <v>79</v>
      </c>
      <c r="T41" s="44" t="str">
        <f>IF(A40=0,"",IF(Z40&lt;H40,ROUNDDOWN(Z40,-1),ROUNDDOWN(H40,-1)))</f>
        <v/>
      </c>
      <c r="U41" s="45" t="s">
        <v>80</v>
      </c>
      <c r="V41" s="46" t="str">
        <f>IF(A40=0,"",I40)</f>
        <v/>
      </c>
      <c r="W41" s="45" t="s">
        <v>81</v>
      </c>
      <c r="X41" s="47" t="s">
        <v>82</v>
      </c>
      <c r="Y41" s="48" t="s">
        <v>83</v>
      </c>
      <c r="Z41" s="49" t="str">
        <f t="shared" ref="Z41" si="51">IFERROR(ROUNDDOWN((T41-V41)*3/4,-2),"")</f>
        <v/>
      </c>
      <c r="AA41" s="50" t="s">
        <v>84</v>
      </c>
    </row>
    <row r="42" spans="1:27" ht="14.25" x14ac:dyDescent="0.15">
      <c r="A42" s="251"/>
      <c r="B42" s="252" t="e">
        <f>VLOOKUP(A42,'第２号様式（第４四半期）'!$A$9:$B$68,2,FALSE)</f>
        <v>#N/A</v>
      </c>
      <c r="C42" s="247" t="e">
        <f>VLOOKUP(A42,'第２号様式（第４四半期）'!$A$9:$H$68,6,FALSE)</f>
        <v>#N/A</v>
      </c>
      <c r="D42" s="253"/>
      <c r="E42" s="254" t="e">
        <f>VLOOKUP(D42,$AC$4:$AD$15,2,FALSE)</f>
        <v>#N/A</v>
      </c>
      <c r="F42" s="254" t="e">
        <f>IF(AND(DAY(VLOOKUP(A42,'第２号様式（第４四半期）'!$A$9:$J$68,9,FALSE))&lt;=E42,DAY(VLOOKUP(A42,'第２号様式（第４四半期）'!$A$9:$J$68,9,FALSE))&gt;1),E42+1-DAY(VLOOKUP(A42,'第２号様式（第４四半期）'!$A$9:$J$68,9,FALSE)),DAY(VLOOKUP(A42,'第２号様式（第４四半期）'!$A$9:$J$68,10,FALSE)))</f>
        <v>#N/A</v>
      </c>
      <c r="G42" s="254" t="e">
        <f>VLOOKUP(C42,借上宿舎台帳!$B$6:$F$25,5,FALSE)</f>
        <v>#N/A</v>
      </c>
      <c r="H42" s="255"/>
      <c r="I42" s="255"/>
      <c r="J42" s="40"/>
      <c r="K42" s="41" t="str">
        <f>IF(A42=0,"",82000)</f>
        <v/>
      </c>
      <c r="L42" s="41" t="s">
        <v>75</v>
      </c>
      <c r="M42" s="41" t="str">
        <f>IF(A42=0,"",E42)</f>
        <v/>
      </c>
      <c r="N42" s="41" t="s">
        <v>76</v>
      </c>
      <c r="O42" s="41" t="str">
        <f>IF(A42=0,"",F42)</f>
        <v/>
      </c>
      <c r="P42" s="41" t="s">
        <v>77</v>
      </c>
      <c r="Q42" s="41" t="str">
        <f t="shared" ref="Q42" si="52">IFERROR(ROUNDDOWN(K42/M42*O42,-1),"")</f>
        <v/>
      </c>
      <c r="R42" s="42" t="s">
        <v>78</v>
      </c>
      <c r="S42" s="40"/>
      <c r="T42" s="41" t="str">
        <f>IF(A42=0,"",G42)</f>
        <v/>
      </c>
      <c r="U42" s="41" t="s">
        <v>75</v>
      </c>
      <c r="V42" s="41" t="str">
        <f>IF(A42=0,"",E42)</f>
        <v/>
      </c>
      <c r="W42" s="41" t="s">
        <v>76</v>
      </c>
      <c r="X42" s="41" t="str">
        <f>IF(A42=0,"",F42)</f>
        <v/>
      </c>
      <c r="Y42" s="41" t="s">
        <v>77</v>
      </c>
      <c r="Z42" s="41" t="str">
        <f t="shared" ref="Z42" si="53">IFERROR(ROUNDDOWN(T42/V42*X42,-1),"")</f>
        <v/>
      </c>
      <c r="AA42" s="42" t="s">
        <v>78</v>
      </c>
    </row>
    <row r="43" spans="1:27" ht="14.25" x14ac:dyDescent="0.15">
      <c r="A43" s="251"/>
      <c r="B43" s="252"/>
      <c r="C43" s="248"/>
      <c r="D43" s="253"/>
      <c r="E43" s="254"/>
      <c r="F43" s="254"/>
      <c r="G43" s="254"/>
      <c r="H43" s="255"/>
      <c r="I43" s="255"/>
      <c r="J43" s="43" t="s">
        <v>79</v>
      </c>
      <c r="K43" s="44" t="str">
        <f>IF(A42=0,"",IF(Q42&lt;H42,ROUNDDOWN(Q42,-1),ROUNDDOWN(H42,-1)))</f>
        <v/>
      </c>
      <c r="L43" s="45" t="s">
        <v>80</v>
      </c>
      <c r="M43" s="46" t="str">
        <f>IF(A42=0,"",IF(I42-(IF(G42-82000&gt;0,G42-82000,0))&gt;0,I42-(IF(G42-82000&gt;0,G42-82000,0)),0))</f>
        <v/>
      </c>
      <c r="N43" s="45" t="s">
        <v>81</v>
      </c>
      <c r="O43" s="47" t="s">
        <v>82</v>
      </c>
      <c r="P43" s="48" t="s">
        <v>83</v>
      </c>
      <c r="Q43" s="49" t="str">
        <f t="shared" ref="Q43" si="54">IFERROR(ROUNDDOWN((K43-M43)*3/4,-2),"")</f>
        <v/>
      </c>
      <c r="R43" s="50" t="s">
        <v>84</v>
      </c>
      <c r="S43" s="43" t="s">
        <v>79</v>
      </c>
      <c r="T43" s="44" t="str">
        <f>IF(A42=0,"",IF(Z42&lt;H42,ROUNDDOWN(Z42,-1),ROUNDDOWN(H42,-1)))</f>
        <v/>
      </c>
      <c r="U43" s="45" t="s">
        <v>80</v>
      </c>
      <c r="V43" s="46" t="str">
        <f>IF(A42=0,"",I42)</f>
        <v/>
      </c>
      <c r="W43" s="45" t="s">
        <v>81</v>
      </c>
      <c r="X43" s="47" t="s">
        <v>82</v>
      </c>
      <c r="Y43" s="48" t="s">
        <v>83</v>
      </c>
      <c r="Z43" s="49" t="str">
        <f t="shared" ref="Z43" si="55">IFERROR(ROUNDDOWN((T43-V43)*3/4,-2),"")</f>
        <v/>
      </c>
      <c r="AA43" s="50" t="s">
        <v>84</v>
      </c>
    </row>
  </sheetData>
  <sheetProtection password="CAAA" sheet="1" objects="1" scenarios="1"/>
  <mergeCells count="182">
    <mergeCell ref="H42:H43"/>
    <mergeCell ref="I42:I43"/>
    <mergeCell ref="G40:G41"/>
    <mergeCell ref="H40:H41"/>
    <mergeCell ref="I40:I41"/>
    <mergeCell ref="A42:A43"/>
    <mergeCell ref="B42:B43"/>
    <mergeCell ref="C42:C43"/>
    <mergeCell ref="D42:D43"/>
    <mergeCell ref="E42:E43"/>
    <mergeCell ref="F42:F43"/>
    <mergeCell ref="G42:G43"/>
    <mergeCell ref="A40:A41"/>
    <mergeCell ref="B40:B41"/>
    <mergeCell ref="C40:C41"/>
    <mergeCell ref="D40:D41"/>
    <mergeCell ref="E40:E41"/>
    <mergeCell ref="F40:F41"/>
    <mergeCell ref="A38:A39"/>
    <mergeCell ref="B38:B39"/>
    <mergeCell ref="C38:C39"/>
    <mergeCell ref="D38:D39"/>
    <mergeCell ref="E38:E39"/>
    <mergeCell ref="F38:F39"/>
    <mergeCell ref="G38:G39"/>
    <mergeCell ref="H38:H39"/>
    <mergeCell ref="I38:I39"/>
    <mergeCell ref="A36:A37"/>
    <mergeCell ref="B36:B37"/>
    <mergeCell ref="C36:C37"/>
    <mergeCell ref="D36:D37"/>
    <mergeCell ref="E36:E37"/>
    <mergeCell ref="F36:F37"/>
    <mergeCell ref="G36:G37"/>
    <mergeCell ref="H36:H37"/>
    <mergeCell ref="I36:I37"/>
    <mergeCell ref="G32:G33"/>
    <mergeCell ref="H32:H33"/>
    <mergeCell ref="I32:I33"/>
    <mergeCell ref="A34:A35"/>
    <mergeCell ref="B34:B35"/>
    <mergeCell ref="C34:C35"/>
    <mergeCell ref="D34:D35"/>
    <mergeCell ref="E34:E35"/>
    <mergeCell ref="F34:F35"/>
    <mergeCell ref="G34:G35"/>
    <mergeCell ref="A32:A33"/>
    <mergeCell ref="B32:B33"/>
    <mergeCell ref="C32:C33"/>
    <mergeCell ref="D32:D33"/>
    <mergeCell ref="E32:E33"/>
    <mergeCell ref="F32:F33"/>
    <mergeCell ref="H34:H35"/>
    <mergeCell ref="I34:I35"/>
    <mergeCell ref="A30:A31"/>
    <mergeCell ref="B30:B31"/>
    <mergeCell ref="C30:C31"/>
    <mergeCell ref="D30:D31"/>
    <mergeCell ref="E30:E31"/>
    <mergeCell ref="F30:F31"/>
    <mergeCell ref="G30:G31"/>
    <mergeCell ref="H30:H31"/>
    <mergeCell ref="I30:I31"/>
    <mergeCell ref="A28:A29"/>
    <mergeCell ref="B28:B29"/>
    <mergeCell ref="C28:C29"/>
    <mergeCell ref="D28:D29"/>
    <mergeCell ref="E28:E29"/>
    <mergeCell ref="F28:F29"/>
    <mergeCell ref="G28:G29"/>
    <mergeCell ref="H28:H29"/>
    <mergeCell ref="I28:I29"/>
    <mergeCell ref="G24:G25"/>
    <mergeCell ref="H24:H25"/>
    <mergeCell ref="I24:I25"/>
    <mergeCell ref="A26:A27"/>
    <mergeCell ref="B26:B27"/>
    <mergeCell ref="C26:C27"/>
    <mergeCell ref="D26:D27"/>
    <mergeCell ref="E26:E27"/>
    <mergeCell ref="F26:F27"/>
    <mergeCell ref="G26:G27"/>
    <mergeCell ref="A24:A25"/>
    <mergeCell ref="B24:B25"/>
    <mergeCell ref="C24:C25"/>
    <mergeCell ref="D24:D25"/>
    <mergeCell ref="E24:E25"/>
    <mergeCell ref="F24:F25"/>
    <mergeCell ref="H26:H27"/>
    <mergeCell ref="I26:I27"/>
    <mergeCell ref="A22:A23"/>
    <mergeCell ref="B22:B23"/>
    <mergeCell ref="C22:C23"/>
    <mergeCell ref="D22:D23"/>
    <mergeCell ref="E22:E23"/>
    <mergeCell ref="F22:F23"/>
    <mergeCell ref="G22:G23"/>
    <mergeCell ref="H22:H23"/>
    <mergeCell ref="I22:I23"/>
    <mergeCell ref="A20:A21"/>
    <mergeCell ref="B20:B21"/>
    <mergeCell ref="C20:C21"/>
    <mergeCell ref="D20:D21"/>
    <mergeCell ref="E20:E21"/>
    <mergeCell ref="F20:F21"/>
    <mergeCell ref="G20:G21"/>
    <mergeCell ref="H20:H21"/>
    <mergeCell ref="I20:I21"/>
    <mergeCell ref="G16:G17"/>
    <mergeCell ref="H16:H17"/>
    <mergeCell ref="I16:I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I18:I19"/>
    <mergeCell ref="A14:A15"/>
    <mergeCell ref="B14:B15"/>
    <mergeCell ref="C14:C15"/>
    <mergeCell ref="D14:D15"/>
    <mergeCell ref="E14:E15"/>
    <mergeCell ref="F14:F15"/>
    <mergeCell ref="G14:G15"/>
    <mergeCell ref="H14:H15"/>
    <mergeCell ref="I14:I15"/>
    <mergeCell ref="A12:A13"/>
    <mergeCell ref="B12:B13"/>
    <mergeCell ref="C12:C13"/>
    <mergeCell ref="D12:D13"/>
    <mergeCell ref="E12:E13"/>
    <mergeCell ref="F12:F13"/>
    <mergeCell ref="G12:G13"/>
    <mergeCell ref="H12:H13"/>
    <mergeCell ref="I12:I13"/>
    <mergeCell ref="G8:G9"/>
    <mergeCell ref="H8:H9"/>
    <mergeCell ref="I8:I9"/>
    <mergeCell ref="A10:A11"/>
    <mergeCell ref="B10:B11"/>
    <mergeCell ref="C10:C11"/>
    <mergeCell ref="D10:D11"/>
    <mergeCell ref="E10:E11"/>
    <mergeCell ref="F10:F11"/>
    <mergeCell ref="G10:G11"/>
    <mergeCell ref="A8:A9"/>
    <mergeCell ref="B8:B9"/>
    <mergeCell ref="C8:C9"/>
    <mergeCell ref="D8:D9"/>
    <mergeCell ref="E8:E9"/>
    <mergeCell ref="F8:F9"/>
    <mergeCell ref="H10:H11"/>
    <mergeCell ref="I10:I11"/>
    <mergeCell ref="A6:A7"/>
    <mergeCell ref="B6:B7"/>
    <mergeCell ref="C6:C7"/>
    <mergeCell ref="D6:D7"/>
    <mergeCell ref="E6:E7"/>
    <mergeCell ref="F6:F7"/>
    <mergeCell ref="G6:G7"/>
    <mergeCell ref="H6:H7"/>
    <mergeCell ref="I6:I7"/>
    <mergeCell ref="A1:B1"/>
    <mergeCell ref="H2:I2"/>
    <mergeCell ref="A4:A5"/>
    <mergeCell ref="B4:B5"/>
    <mergeCell ref="C4:C5"/>
    <mergeCell ref="D4:D5"/>
    <mergeCell ref="E4:E5"/>
    <mergeCell ref="F4:F5"/>
    <mergeCell ref="G4:G5"/>
    <mergeCell ref="H4:H5"/>
    <mergeCell ref="I4:I5"/>
  </mergeCells>
  <phoneticPr fontId="2"/>
  <dataValidations count="4">
    <dataValidation type="list" allowBlank="1" showInputMessage="1" showErrorMessage="1" prompt="第２号様式から日割り対象者を選択してください。" sqref="A4:A43" xr:uid="{00000000-0002-0000-1400-000000000000}">
      <formula1>$AB$4:$AB$23</formula1>
    </dataValidation>
    <dataValidation type="list" allowBlank="1" showInputMessage="1" showErrorMessage="1" prompt="第２号様式から日割対象月を選択してください。" sqref="D4:D43" xr:uid="{00000000-0002-0000-1400-000001000000}">
      <formula1>$AC$4:$AC$6</formula1>
    </dataValidation>
    <dataValidation allowBlank="1" showInputMessage="1" showErrorMessage="1" prompt="法人が負担した賃借料（家賃）、共益費及び管理費を入力してください。" sqref="H4:H43" xr:uid="{00000000-0002-0000-1400-000002000000}"/>
    <dataValidation allowBlank="1" showInputMessage="1" showErrorMessage="1" prompt="補助対象者本人の自己負担額を入力してください。" sqref="I4:I43" xr:uid="{00000000-0002-0000-1400-000003000000}"/>
  </dataValidations>
  <pageMargins left="0.7" right="0.7" top="0.75" bottom="0.75" header="0.3" footer="0.3"/>
  <pageSetup paperSize="9" scale="52"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FF0000"/>
  </sheetPr>
  <dimension ref="A1:AA45"/>
  <sheetViews>
    <sheetView view="pageBreakPreview" zoomScale="70" zoomScaleNormal="69" zoomScaleSheetLayoutView="70" workbookViewId="0">
      <selection activeCell="F9" sqref="F9"/>
    </sheetView>
  </sheetViews>
  <sheetFormatPr defaultRowHeight="13.5" x14ac:dyDescent="0.15"/>
  <cols>
    <col min="1" max="18" width="9.875" customWidth="1"/>
    <col min="19" max="19" width="3.625" customWidth="1"/>
  </cols>
  <sheetData>
    <row r="1" spans="1:27" ht="6.75" customHeight="1" x14ac:dyDescent="0.15"/>
    <row r="2" spans="1:27" ht="18.75" customHeight="1" x14ac:dyDescent="0.15">
      <c r="E2" s="85" t="s">
        <v>134</v>
      </c>
      <c r="F2" s="344" t="s">
        <v>200</v>
      </c>
      <c r="G2" s="345"/>
      <c r="H2" s="345"/>
      <c r="I2" s="345"/>
      <c r="J2" s="324" t="s">
        <v>153</v>
      </c>
      <c r="K2" s="324"/>
      <c r="L2" s="324"/>
      <c r="M2" s="324"/>
      <c r="N2" s="324"/>
      <c r="O2" s="324"/>
      <c r="P2" s="324"/>
      <c r="Q2" s="324"/>
      <c r="R2" s="324"/>
      <c r="T2" s="331" t="s">
        <v>146</v>
      </c>
      <c r="U2" s="329"/>
      <c r="V2" s="326">
        <v>1</v>
      </c>
      <c r="W2" s="326"/>
      <c r="Y2">
        <v>1</v>
      </c>
      <c r="AA2" t="s">
        <v>215</v>
      </c>
    </row>
    <row r="3" spans="1:27" s="15" customFormat="1" ht="18.75" customHeight="1" x14ac:dyDescent="0.15">
      <c r="J3" s="324"/>
      <c r="K3" s="324"/>
      <c r="L3" s="324"/>
      <c r="M3" s="324"/>
      <c r="N3" s="324"/>
      <c r="O3" s="324"/>
      <c r="P3" s="324"/>
      <c r="Q3" s="324"/>
      <c r="R3" s="324"/>
      <c r="T3" s="329"/>
      <c r="U3" s="329"/>
      <c r="V3" s="326"/>
      <c r="W3" s="326"/>
      <c r="Y3" s="15">
        <v>2</v>
      </c>
      <c r="AA3" s="15" t="s">
        <v>216</v>
      </c>
    </row>
    <row r="4" spans="1:27" ht="18.75" customHeight="1" x14ac:dyDescent="0.15">
      <c r="T4" s="328" t="s">
        <v>126</v>
      </c>
      <c r="U4" s="329"/>
      <c r="V4" s="386">
        <f>VLOOKUP(V2,'第２号様式（第４四半期）'!A9:B68,2,FALSE)</f>
        <v>0</v>
      </c>
      <c r="W4" s="386"/>
      <c r="Y4">
        <v>3</v>
      </c>
    </row>
    <row r="5" spans="1:27" ht="18.75" customHeight="1" x14ac:dyDescent="0.15">
      <c r="A5" s="324" t="s">
        <v>152</v>
      </c>
      <c r="B5" s="324"/>
      <c r="C5" s="324"/>
      <c r="D5" s="324"/>
      <c r="E5" s="324"/>
      <c r="F5" s="324"/>
      <c r="G5" s="324"/>
      <c r="H5" s="324"/>
      <c r="I5" s="324"/>
      <c r="S5" s="81"/>
      <c r="T5" s="329"/>
      <c r="U5" s="329"/>
      <c r="V5" s="386"/>
      <c r="W5" s="386"/>
      <c r="Y5" s="15">
        <v>4</v>
      </c>
    </row>
    <row r="6" spans="1:27" ht="18.75" customHeight="1" x14ac:dyDescent="0.15">
      <c r="A6" s="324"/>
      <c r="B6" s="324"/>
      <c r="C6" s="324"/>
      <c r="D6" s="324"/>
      <c r="E6" s="324"/>
      <c r="F6" s="324"/>
      <c r="G6" s="324"/>
      <c r="H6" s="324"/>
      <c r="I6" s="324"/>
      <c r="J6" s="341" t="s">
        <v>137</v>
      </c>
      <c r="K6" s="341"/>
      <c r="L6" s="342">
        <f>作成フォーム!O4</f>
        <v>0</v>
      </c>
      <c r="M6" s="342"/>
      <c r="N6" s="342"/>
      <c r="O6" s="342"/>
      <c r="S6" s="81"/>
      <c r="T6" s="328" t="s">
        <v>128</v>
      </c>
      <c r="U6" s="329"/>
      <c r="V6" s="323">
        <f>VLOOKUP(V2,'第２号様式（第４四半期）'!A9:H68,6,FALSE)</f>
        <v>0</v>
      </c>
      <c r="W6" s="323"/>
      <c r="Y6">
        <v>5</v>
      </c>
    </row>
    <row r="7" spans="1:27" ht="18.75" customHeight="1" x14ac:dyDescent="0.15">
      <c r="J7" s="51" t="s">
        <v>165</v>
      </c>
      <c r="K7" s="343">
        <f>作成フォーム!O6</f>
        <v>0</v>
      </c>
      <c r="L7" s="343"/>
      <c r="M7" s="343"/>
      <c r="N7" s="343"/>
      <c r="O7" s="87" t="s">
        <v>24</v>
      </c>
      <c r="T7" s="329"/>
      <c r="U7" s="329"/>
      <c r="V7" s="323"/>
      <c r="W7" s="323"/>
      <c r="Y7" s="15">
        <v>6</v>
      </c>
    </row>
    <row r="8" spans="1:27" ht="18.75" customHeight="1" x14ac:dyDescent="0.15">
      <c r="Y8">
        <v>7</v>
      </c>
    </row>
    <row r="9" spans="1:27" ht="18.75" customHeight="1" x14ac:dyDescent="0.15">
      <c r="A9" s="346">
        <f>作成フォーム!O4</f>
        <v>0</v>
      </c>
      <c r="B9" s="346"/>
      <c r="C9" s="346"/>
      <c r="D9" s="346"/>
      <c r="E9" s="116" t="s">
        <v>215</v>
      </c>
      <c r="J9" s="325" t="s">
        <v>173</v>
      </c>
      <c r="K9" s="325"/>
      <c r="L9" s="332">
        <f>V4</f>
        <v>0</v>
      </c>
      <c r="M9" s="333"/>
      <c r="N9" s="333"/>
      <c r="O9" s="333"/>
      <c r="P9" s="333"/>
      <c r="Q9" s="333"/>
      <c r="R9" s="334"/>
      <c r="Y9" s="15">
        <v>8</v>
      </c>
    </row>
    <row r="10" spans="1:27" ht="18.75" customHeight="1" x14ac:dyDescent="0.15">
      <c r="A10" s="51" t="s">
        <v>165</v>
      </c>
      <c r="B10" s="347">
        <f>作成フォーム!O6</f>
        <v>0</v>
      </c>
      <c r="C10" s="347"/>
      <c r="D10" s="347"/>
      <c r="E10" s="86" t="s">
        <v>24</v>
      </c>
      <c r="J10" s="325"/>
      <c r="K10" s="325"/>
      <c r="L10" s="335"/>
      <c r="M10" s="336"/>
      <c r="N10" s="336"/>
      <c r="O10" s="336"/>
      <c r="P10" s="336"/>
      <c r="Q10" s="336"/>
      <c r="R10" s="337"/>
      <c r="Y10">
        <v>9</v>
      </c>
    </row>
    <row r="11" spans="1:27" ht="18.75" customHeight="1" x14ac:dyDescent="0.15">
      <c r="A11" s="88"/>
      <c r="J11" s="325"/>
      <c r="K11" s="325"/>
      <c r="L11" s="338"/>
      <c r="M11" s="339"/>
      <c r="N11" s="339"/>
      <c r="O11" s="339"/>
      <c r="P11" s="339"/>
      <c r="Q11" s="339"/>
      <c r="R11" s="340"/>
      <c r="Y11" s="15">
        <v>10</v>
      </c>
    </row>
    <row r="12" spans="1:27" ht="18.75" customHeight="1" x14ac:dyDescent="0.15">
      <c r="A12" s="364" t="s">
        <v>125</v>
      </c>
      <c r="B12" s="365"/>
      <c r="C12" s="312" t="s">
        <v>157</v>
      </c>
      <c r="D12" s="313"/>
      <c r="E12" s="358" t="s">
        <v>174</v>
      </c>
      <c r="F12" s="359"/>
      <c r="G12" s="359"/>
      <c r="H12" s="359"/>
      <c r="I12" s="360"/>
      <c r="J12" s="325" t="s">
        <v>131</v>
      </c>
      <c r="K12" s="325"/>
      <c r="L12" s="330">
        <f>SUM(P21:R27)</f>
        <v>0</v>
      </c>
      <c r="M12" s="330"/>
      <c r="N12" s="330"/>
      <c r="O12" s="330"/>
      <c r="P12" s="330"/>
      <c r="Q12" s="330"/>
      <c r="R12" s="330"/>
      <c r="S12" s="80"/>
      <c r="T12" s="80"/>
      <c r="U12" s="80"/>
      <c r="V12" s="80"/>
      <c r="Y12">
        <v>11</v>
      </c>
    </row>
    <row r="13" spans="1:27" ht="18.75" customHeight="1" x14ac:dyDescent="0.15">
      <c r="A13" s="366"/>
      <c r="B13" s="367"/>
      <c r="C13" s="310"/>
      <c r="D13" s="311"/>
      <c r="E13" s="349"/>
      <c r="F13" s="350"/>
      <c r="G13" s="350"/>
      <c r="H13" s="350"/>
      <c r="I13" s="351"/>
      <c r="J13" s="325"/>
      <c r="K13" s="325"/>
      <c r="L13" s="330"/>
      <c r="M13" s="330"/>
      <c r="N13" s="330"/>
      <c r="O13" s="330"/>
      <c r="P13" s="330"/>
      <c r="Q13" s="330"/>
      <c r="R13" s="330"/>
      <c r="S13" s="80"/>
      <c r="T13" s="80"/>
      <c r="U13" s="80"/>
      <c r="V13" s="80"/>
      <c r="Y13" s="15">
        <v>12</v>
      </c>
    </row>
    <row r="14" spans="1:27" ht="18.75" customHeight="1" x14ac:dyDescent="0.15">
      <c r="A14" s="366"/>
      <c r="B14" s="367"/>
      <c r="C14" s="294" t="s">
        <v>158</v>
      </c>
      <c r="D14" s="295"/>
      <c r="E14" s="352" t="s">
        <v>192</v>
      </c>
      <c r="F14" s="353"/>
      <c r="G14" s="353"/>
      <c r="H14" s="353"/>
      <c r="I14" s="354"/>
      <c r="J14" s="325"/>
      <c r="K14" s="325"/>
      <c r="L14" s="330"/>
      <c r="M14" s="330"/>
      <c r="N14" s="330"/>
      <c r="O14" s="330"/>
      <c r="P14" s="330"/>
      <c r="Q14" s="330"/>
      <c r="R14" s="330"/>
      <c r="S14" s="80"/>
      <c r="T14" s="80"/>
      <c r="U14" s="80"/>
      <c r="V14" s="80"/>
      <c r="Y14">
        <v>13</v>
      </c>
    </row>
    <row r="15" spans="1:27" ht="18.75" customHeight="1" x14ac:dyDescent="0.15">
      <c r="A15" s="366"/>
      <c r="B15" s="367"/>
      <c r="C15" s="310"/>
      <c r="D15" s="311"/>
      <c r="E15" s="355"/>
      <c r="F15" s="356"/>
      <c r="G15" s="356"/>
      <c r="H15" s="356"/>
      <c r="I15" s="357"/>
      <c r="J15" s="259" t="s">
        <v>133</v>
      </c>
      <c r="K15" s="260"/>
      <c r="L15" s="284" t="s">
        <v>113</v>
      </c>
      <c r="M15" s="284"/>
      <c r="N15" s="331" t="e">
        <f>VLOOKUP(V6,借上宿舎台帳!B6:C25,2,FALSE)</f>
        <v>#N/A</v>
      </c>
      <c r="O15" s="331"/>
      <c r="P15" s="331"/>
      <c r="Q15" s="331"/>
      <c r="R15" s="331"/>
      <c r="S15" s="74"/>
      <c r="T15" s="74"/>
      <c r="U15" s="74"/>
      <c r="V15" s="74"/>
      <c r="Y15" s="15">
        <v>14</v>
      </c>
    </row>
    <row r="16" spans="1:27" ht="18.75" customHeight="1" x14ac:dyDescent="0.15">
      <c r="A16" s="366"/>
      <c r="B16" s="367"/>
      <c r="C16" s="294" t="s">
        <v>159</v>
      </c>
      <c r="D16" s="295"/>
      <c r="E16" s="392" t="s">
        <v>192</v>
      </c>
      <c r="F16" s="393"/>
      <c r="G16" s="393"/>
      <c r="H16" s="393"/>
      <c r="I16" s="394"/>
      <c r="J16" s="261"/>
      <c r="K16" s="262"/>
      <c r="L16" s="284"/>
      <c r="M16" s="284"/>
      <c r="N16" s="331"/>
      <c r="O16" s="331"/>
      <c r="P16" s="331"/>
      <c r="Q16" s="331"/>
      <c r="R16" s="331"/>
      <c r="U16" s="74"/>
      <c r="V16" s="74"/>
      <c r="Y16">
        <v>15</v>
      </c>
    </row>
    <row r="17" spans="1:25" ht="18.75" customHeight="1" x14ac:dyDescent="0.15">
      <c r="A17" s="368"/>
      <c r="B17" s="369"/>
      <c r="C17" s="296"/>
      <c r="D17" s="297"/>
      <c r="E17" s="395"/>
      <c r="F17" s="396"/>
      <c r="G17" s="396"/>
      <c r="H17" s="396"/>
      <c r="I17" s="397"/>
      <c r="J17" s="261"/>
      <c r="K17" s="262"/>
      <c r="L17" s="284"/>
      <c r="M17" s="284"/>
      <c r="N17" s="331"/>
      <c r="O17" s="331"/>
      <c r="P17" s="331"/>
      <c r="Q17" s="331"/>
      <c r="R17" s="331"/>
      <c r="U17" s="74"/>
      <c r="V17" s="74"/>
      <c r="Y17" s="15">
        <v>16</v>
      </c>
    </row>
    <row r="18" spans="1:25" ht="18.75" customHeight="1" x14ac:dyDescent="0.15">
      <c r="A18" s="325" t="s">
        <v>124</v>
      </c>
      <c r="B18" s="325"/>
      <c r="C18" s="298">
        <f>SUM(G27:I32)</f>
        <v>0</v>
      </c>
      <c r="D18" s="299"/>
      <c r="E18" s="299"/>
      <c r="F18" s="299"/>
      <c r="G18" s="299"/>
      <c r="H18" s="299"/>
      <c r="I18" s="300"/>
      <c r="J18" s="261"/>
      <c r="K18" s="262"/>
      <c r="L18" s="283" t="s">
        <v>0</v>
      </c>
      <c r="M18" s="284"/>
      <c r="N18" s="285">
        <f>V6</f>
        <v>0</v>
      </c>
      <c r="O18" s="286"/>
      <c r="P18" s="286"/>
      <c r="Q18" s="286"/>
      <c r="R18" s="287"/>
      <c r="Y18">
        <v>17</v>
      </c>
    </row>
    <row r="19" spans="1:25" ht="18.75" customHeight="1" x14ac:dyDescent="0.15">
      <c r="A19" s="325"/>
      <c r="B19" s="325"/>
      <c r="C19" s="361"/>
      <c r="D19" s="362"/>
      <c r="E19" s="362"/>
      <c r="F19" s="362"/>
      <c r="G19" s="362"/>
      <c r="H19" s="362"/>
      <c r="I19" s="363"/>
      <c r="J19" s="261"/>
      <c r="K19" s="262"/>
      <c r="L19" s="283"/>
      <c r="M19" s="284"/>
      <c r="N19" s="288"/>
      <c r="O19" s="289"/>
      <c r="P19" s="289"/>
      <c r="Q19" s="289"/>
      <c r="R19" s="290"/>
      <c r="Y19" s="15">
        <v>18</v>
      </c>
    </row>
    <row r="20" spans="1:25" ht="18.75" customHeight="1" x14ac:dyDescent="0.15">
      <c r="A20" s="325"/>
      <c r="B20" s="325"/>
      <c r="C20" s="307"/>
      <c r="D20" s="308"/>
      <c r="E20" s="308"/>
      <c r="F20" s="308"/>
      <c r="G20" s="308"/>
      <c r="H20" s="308"/>
      <c r="I20" s="309"/>
      <c r="J20" s="261"/>
      <c r="K20" s="262"/>
      <c r="L20" s="283"/>
      <c r="M20" s="284"/>
      <c r="N20" s="291"/>
      <c r="O20" s="292"/>
      <c r="P20" s="292"/>
      <c r="Q20" s="292"/>
      <c r="R20" s="293"/>
      <c r="Y20">
        <v>19</v>
      </c>
    </row>
    <row r="21" spans="1:25" ht="18.75" customHeight="1" x14ac:dyDescent="0.15">
      <c r="A21" s="259" t="s">
        <v>123</v>
      </c>
      <c r="B21" s="260"/>
      <c r="C21" s="265" t="s">
        <v>113</v>
      </c>
      <c r="D21" s="266"/>
      <c r="E21" s="285" t="e">
        <f>VLOOKUP(V6,借上宿舎台帳!B6:C25,2,FALSE)</f>
        <v>#N/A</v>
      </c>
      <c r="F21" s="286"/>
      <c r="G21" s="286"/>
      <c r="H21" s="286"/>
      <c r="I21" s="287"/>
      <c r="J21" s="261"/>
      <c r="K21" s="262"/>
      <c r="L21" s="265" t="s">
        <v>135</v>
      </c>
      <c r="M21" s="266"/>
      <c r="N21" s="312" t="s">
        <v>157</v>
      </c>
      <c r="O21" s="313"/>
      <c r="P21" s="298">
        <f>VLOOKUP(V2,'第２号様式（第４四半期）'!$AB$6:$AE$24,2,FALSE)</f>
        <v>0</v>
      </c>
      <c r="Q21" s="299"/>
      <c r="R21" s="300"/>
      <c r="Y21" s="15">
        <v>20</v>
      </c>
    </row>
    <row r="22" spans="1:25" ht="18.75" customHeight="1" x14ac:dyDescent="0.15">
      <c r="A22" s="261"/>
      <c r="B22" s="262"/>
      <c r="C22" s="267"/>
      <c r="D22" s="268"/>
      <c r="E22" s="288"/>
      <c r="F22" s="289"/>
      <c r="G22" s="289"/>
      <c r="H22" s="289"/>
      <c r="I22" s="290"/>
      <c r="J22" s="261"/>
      <c r="K22" s="262"/>
      <c r="L22" s="267"/>
      <c r="M22" s="268"/>
      <c r="N22" s="310"/>
      <c r="O22" s="311"/>
      <c r="P22" s="301"/>
      <c r="Q22" s="302"/>
      <c r="R22" s="303"/>
    </row>
    <row r="23" spans="1:25" ht="18.75" customHeight="1" x14ac:dyDescent="0.15">
      <c r="A23" s="261"/>
      <c r="B23" s="262"/>
      <c r="C23" s="269"/>
      <c r="D23" s="270"/>
      <c r="E23" s="291"/>
      <c r="F23" s="292"/>
      <c r="G23" s="292"/>
      <c r="H23" s="292"/>
      <c r="I23" s="293"/>
      <c r="J23" s="261"/>
      <c r="K23" s="262"/>
      <c r="L23" s="267"/>
      <c r="M23" s="268"/>
      <c r="N23" s="294" t="s">
        <v>158</v>
      </c>
      <c r="O23" s="295"/>
      <c r="P23" s="304">
        <f>VLOOKUP(V2,'第２号様式（第４四半期）'!$AB$6:$AE$24,3,FALSE)</f>
        <v>0</v>
      </c>
      <c r="Q23" s="305"/>
      <c r="R23" s="306"/>
    </row>
    <row r="24" spans="1:25" ht="18.75" customHeight="1" x14ac:dyDescent="0.15">
      <c r="A24" s="261"/>
      <c r="B24" s="262"/>
      <c r="C24" s="265" t="s">
        <v>0</v>
      </c>
      <c r="D24" s="266"/>
      <c r="E24" s="285">
        <f>V6</f>
        <v>0</v>
      </c>
      <c r="F24" s="286"/>
      <c r="G24" s="286"/>
      <c r="H24" s="286"/>
      <c r="I24" s="287"/>
      <c r="J24" s="261"/>
      <c r="K24" s="262"/>
      <c r="L24" s="267"/>
      <c r="M24" s="268"/>
      <c r="N24" s="310"/>
      <c r="O24" s="311"/>
      <c r="P24" s="301"/>
      <c r="Q24" s="302"/>
      <c r="R24" s="303"/>
    </row>
    <row r="25" spans="1:25" ht="18.75" customHeight="1" x14ac:dyDescent="0.15">
      <c r="A25" s="261"/>
      <c r="B25" s="262"/>
      <c r="C25" s="267"/>
      <c r="D25" s="268"/>
      <c r="E25" s="288"/>
      <c r="F25" s="289"/>
      <c r="G25" s="289"/>
      <c r="H25" s="289"/>
      <c r="I25" s="290"/>
      <c r="J25" s="261"/>
      <c r="K25" s="262"/>
      <c r="L25" s="267"/>
      <c r="M25" s="268"/>
      <c r="N25" s="294" t="s">
        <v>159</v>
      </c>
      <c r="O25" s="295"/>
      <c r="P25" s="304">
        <f>VLOOKUP(V2,'第２号様式（第４四半期）'!$AB$6:$AE$24,4,FALSE)</f>
        <v>0</v>
      </c>
      <c r="Q25" s="305"/>
      <c r="R25" s="306"/>
      <c r="S25" s="75"/>
      <c r="T25" s="75"/>
      <c r="U25" s="75"/>
      <c r="V25" s="75"/>
    </row>
    <row r="26" spans="1:25" ht="18.75" customHeight="1" x14ac:dyDescent="0.15">
      <c r="A26" s="261"/>
      <c r="B26" s="262"/>
      <c r="C26" s="269"/>
      <c r="D26" s="270"/>
      <c r="E26" s="291"/>
      <c r="F26" s="292"/>
      <c r="G26" s="292"/>
      <c r="H26" s="292"/>
      <c r="I26" s="293"/>
      <c r="J26" s="263"/>
      <c r="K26" s="264"/>
      <c r="L26" s="269"/>
      <c r="M26" s="270"/>
      <c r="N26" s="296"/>
      <c r="O26" s="297"/>
      <c r="P26" s="307"/>
      <c r="Q26" s="308"/>
      <c r="R26" s="309"/>
      <c r="S26" s="76"/>
      <c r="T26" s="76"/>
      <c r="U26" s="76"/>
      <c r="V26" s="76"/>
    </row>
    <row r="27" spans="1:25" ht="18.75" customHeight="1" x14ac:dyDescent="0.15">
      <c r="A27" s="261"/>
      <c r="B27" s="262"/>
      <c r="C27" s="265" t="s">
        <v>122</v>
      </c>
      <c r="D27" s="266"/>
      <c r="E27" s="312" t="s">
        <v>157</v>
      </c>
      <c r="F27" s="313"/>
      <c r="G27" s="298">
        <f>VLOOKUP(V2,'第２号様式（第４四半期）'!$A$9:$P$68,14,FALSE)</f>
        <v>0</v>
      </c>
      <c r="H27" s="299"/>
      <c r="I27" s="300"/>
      <c r="J27" s="277" t="s">
        <v>198</v>
      </c>
      <c r="K27" s="278"/>
      <c r="L27" s="271" t="s">
        <v>197</v>
      </c>
      <c r="M27" s="271"/>
      <c r="N27" s="271"/>
      <c r="O27" s="271"/>
      <c r="P27" s="271"/>
      <c r="Q27" s="271"/>
      <c r="R27" s="272"/>
    </row>
    <row r="28" spans="1:25" ht="18.75" customHeight="1" x14ac:dyDescent="0.15">
      <c r="A28" s="261"/>
      <c r="B28" s="262"/>
      <c r="C28" s="267"/>
      <c r="D28" s="268"/>
      <c r="E28" s="310"/>
      <c r="F28" s="311"/>
      <c r="G28" s="301"/>
      <c r="H28" s="302"/>
      <c r="I28" s="303"/>
      <c r="J28" s="279"/>
      <c r="K28" s="280"/>
      <c r="L28" s="273"/>
      <c r="M28" s="273"/>
      <c r="N28" s="273"/>
      <c r="O28" s="273"/>
      <c r="P28" s="273"/>
      <c r="Q28" s="273"/>
      <c r="R28" s="274"/>
    </row>
    <row r="29" spans="1:25" ht="18.75" customHeight="1" x14ac:dyDescent="0.15">
      <c r="A29" s="261"/>
      <c r="B29" s="262"/>
      <c r="C29" s="267"/>
      <c r="D29" s="268"/>
      <c r="E29" s="294" t="s">
        <v>158</v>
      </c>
      <c r="F29" s="295"/>
      <c r="G29" s="304">
        <f>VLOOKUP(V2,'第２号様式（第４四半期）'!$A$9:$P$68,15,FALSE)</f>
        <v>0</v>
      </c>
      <c r="H29" s="305"/>
      <c r="I29" s="306"/>
      <c r="J29" s="281"/>
      <c r="K29" s="282"/>
      <c r="L29" s="275"/>
      <c r="M29" s="275"/>
      <c r="N29" s="275"/>
      <c r="O29" s="275"/>
      <c r="P29" s="275"/>
      <c r="Q29" s="275"/>
      <c r="R29" s="276"/>
    </row>
    <row r="30" spans="1:25" ht="18.75" customHeight="1" x14ac:dyDescent="0.15">
      <c r="A30" s="261"/>
      <c r="B30" s="262"/>
      <c r="C30" s="267"/>
      <c r="D30" s="268"/>
      <c r="E30" s="310"/>
      <c r="F30" s="311"/>
      <c r="G30" s="301"/>
      <c r="H30" s="302"/>
      <c r="I30" s="303"/>
      <c r="J30" s="279" t="s">
        <v>210</v>
      </c>
      <c r="K30" s="280"/>
      <c r="L30" s="314"/>
      <c r="M30" s="315"/>
      <c r="N30" s="315"/>
      <c r="O30" s="315"/>
      <c r="P30" s="315"/>
      <c r="Q30" s="315"/>
      <c r="R30" s="316"/>
    </row>
    <row r="31" spans="1:25" ht="18.75" customHeight="1" x14ac:dyDescent="0.15">
      <c r="A31" s="261"/>
      <c r="B31" s="262"/>
      <c r="C31" s="267"/>
      <c r="D31" s="268"/>
      <c r="E31" s="294" t="s">
        <v>159</v>
      </c>
      <c r="F31" s="295"/>
      <c r="G31" s="304">
        <f>VLOOKUP(V2,'第２号様式（第４四半期）'!$A$9:$P$68,16,FALSE)</f>
        <v>0</v>
      </c>
      <c r="H31" s="305"/>
      <c r="I31" s="306"/>
      <c r="J31" s="279"/>
      <c r="K31" s="280"/>
      <c r="L31" s="317"/>
      <c r="M31" s="318"/>
      <c r="N31" s="318"/>
      <c r="O31" s="318"/>
      <c r="P31" s="318"/>
      <c r="Q31" s="318"/>
      <c r="R31" s="319"/>
    </row>
    <row r="32" spans="1:25" ht="18.75" customHeight="1" x14ac:dyDescent="0.15">
      <c r="A32" s="261"/>
      <c r="B32" s="262"/>
      <c r="C32" s="269"/>
      <c r="D32" s="270"/>
      <c r="E32" s="296"/>
      <c r="F32" s="297"/>
      <c r="G32" s="307"/>
      <c r="H32" s="308"/>
      <c r="I32" s="309"/>
      <c r="J32" s="281"/>
      <c r="K32" s="282"/>
      <c r="L32" s="320"/>
      <c r="M32" s="321"/>
      <c r="N32" s="321"/>
      <c r="O32" s="321"/>
      <c r="P32" s="321"/>
      <c r="Q32" s="321"/>
      <c r="R32" s="322"/>
      <c r="S32" s="76"/>
      <c r="T32" s="76"/>
      <c r="U32" s="76"/>
      <c r="V32" s="76"/>
    </row>
    <row r="33" spans="1:22" ht="18.75" customHeight="1" x14ac:dyDescent="0.15">
      <c r="A33" s="261"/>
      <c r="B33" s="262"/>
      <c r="C33" s="265" t="s">
        <v>118</v>
      </c>
      <c r="D33" s="266"/>
      <c r="E33" s="370" t="s">
        <v>127</v>
      </c>
      <c r="F33" s="371"/>
      <c r="G33" s="371"/>
      <c r="H33" s="371"/>
      <c r="I33" s="372"/>
      <c r="S33" s="76"/>
      <c r="T33" s="76"/>
      <c r="U33" s="76"/>
      <c r="V33" s="76"/>
    </row>
    <row r="34" spans="1:22" ht="18.75" customHeight="1" x14ac:dyDescent="0.15">
      <c r="A34" s="261"/>
      <c r="B34" s="262"/>
      <c r="C34" s="267"/>
      <c r="D34" s="268"/>
      <c r="E34" s="373"/>
      <c r="F34" s="374"/>
      <c r="G34" s="374"/>
      <c r="H34" s="374"/>
      <c r="I34" s="375"/>
      <c r="J34" s="258" t="s">
        <v>139</v>
      </c>
      <c r="K34" s="258"/>
      <c r="L34" s="258"/>
      <c r="M34" s="258"/>
      <c r="N34" s="258"/>
      <c r="O34" s="258"/>
      <c r="P34" s="258"/>
      <c r="Q34" s="258"/>
      <c r="R34" s="258"/>
      <c r="S34" s="76"/>
      <c r="T34" s="76"/>
      <c r="U34" s="76"/>
      <c r="V34" s="76"/>
    </row>
    <row r="35" spans="1:22" ht="18.75" customHeight="1" x14ac:dyDescent="0.15">
      <c r="A35" s="263"/>
      <c r="B35" s="264"/>
      <c r="C35" s="269"/>
      <c r="D35" s="270"/>
      <c r="E35" s="376"/>
      <c r="F35" s="377"/>
      <c r="G35" s="377"/>
      <c r="H35" s="377"/>
      <c r="I35" s="378"/>
      <c r="J35" s="258" t="s">
        <v>138</v>
      </c>
      <c r="K35" s="258"/>
      <c r="L35" s="258"/>
      <c r="M35" s="258"/>
      <c r="N35" s="258"/>
      <c r="O35" s="258"/>
      <c r="P35" s="258"/>
      <c r="Q35" s="258"/>
      <c r="R35" s="258"/>
      <c r="S35" s="76"/>
      <c r="T35" s="76"/>
      <c r="U35" s="76"/>
      <c r="V35" s="76"/>
    </row>
    <row r="36" spans="1:22" ht="18.75" customHeight="1" x14ac:dyDescent="0.15">
      <c r="J36" s="258" t="s">
        <v>140</v>
      </c>
      <c r="K36" s="258"/>
      <c r="L36" s="258"/>
      <c r="M36" s="258"/>
      <c r="N36" s="258"/>
      <c r="O36" s="258"/>
      <c r="P36" s="258"/>
      <c r="Q36" s="258"/>
      <c r="R36" s="258"/>
      <c r="S36" s="76"/>
      <c r="T36" s="76"/>
      <c r="U36" s="76"/>
      <c r="V36" s="76"/>
    </row>
    <row r="37" spans="1:22" ht="18.75" customHeight="1" x14ac:dyDescent="0.15">
      <c r="A37" s="348" t="s">
        <v>117</v>
      </c>
      <c r="B37" s="348"/>
      <c r="C37" s="348"/>
      <c r="D37" s="348"/>
      <c r="E37" s="348"/>
      <c r="J37" s="257" t="s">
        <v>141</v>
      </c>
      <c r="K37" s="257"/>
      <c r="L37" s="257"/>
      <c r="M37" s="257"/>
      <c r="N37" s="257"/>
      <c r="O37" s="257"/>
      <c r="P37" s="257"/>
      <c r="Q37" s="257"/>
      <c r="R37" s="257"/>
      <c r="S37" s="76"/>
      <c r="T37" s="76"/>
      <c r="U37" s="76"/>
      <c r="V37" s="76"/>
    </row>
    <row r="38" spans="1:22" ht="18.75" customHeight="1" x14ac:dyDescent="0.15">
      <c r="A38" s="89"/>
      <c r="B38" s="89"/>
      <c r="C38" s="89"/>
      <c r="D38" s="89"/>
      <c r="E38" s="89"/>
      <c r="F38" s="89"/>
      <c r="G38" s="89"/>
      <c r="H38" s="89"/>
      <c r="I38" s="89"/>
      <c r="J38" s="257" t="s">
        <v>176</v>
      </c>
      <c r="K38" s="257"/>
      <c r="L38" s="257"/>
      <c r="M38" s="257"/>
      <c r="N38" s="257"/>
      <c r="O38" s="257"/>
      <c r="P38" s="257"/>
      <c r="Q38" s="257"/>
      <c r="R38" s="257"/>
      <c r="S38" s="76"/>
      <c r="T38" s="76"/>
      <c r="U38" s="76"/>
      <c r="V38" s="76"/>
    </row>
    <row r="39" spans="1:22" ht="18.75" customHeight="1" x14ac:dyDescent="0.15">
      <c r="A39" s="89"/>
      <c r="B39" s="89"/>
      <c r="C39" s="89"/>
      <c r="D39" s="89"/>
      <c r="E39" s="89"/>
      <c r="F39" s="89"/>
      <c r="G39" s="89"/>
      <c r="H39" s="89"/>
      <c r="I39" s="89"/>
      <c r="K39" s="91"/>
      <c r="L39" s="91"/>
      <c r="M39" s="91"/>
      <c r="N39" s="91"/>
      <c r="O39" s="91"/>
      <c r="P39" s="91"/>
      <c r="Q39" s="91"/>
      <c r="R39" s="91"/>
      <c r="S39" s="76"/>
      <c r="T39" s="76"/>
      <c r="U39" s="76"/>
      <c r="V39" s="76"/>
    </row>
    <row r="40" spans="1:22" ht="18.75" customHeight="1" x14ac:dyDescent="0.15">
      <c r="A40" s="89"/>
    </row>
    <row r="41" spans="1:22" ht="18.75" customHeight="1" x14ac:dyDescent="0.15">
      <c r="A41" s="89"/>
      <c r="J41" s="92"/>
      <c r="K41" s="90" t="s">
        <v>143</v>
      </c>
      <c r="L41" s="90"/>
      <c r="M41" s="90"/>
      <c r="N41" s="90"/>
      <c r="O41" s="90"/>
      <c r="P41" s="115"/>
      <c r="Q41" s="115"/>
      <c r="R41" s="115"/>
    </row>
    <row r="42" spans="1:22" ht="18.75" customHeight="1" x14ac:dyDescent="0.15">
      <c r="A42" s="89"/>
      <c r="B42" s="89"/>
      <c r="C42" s="89"/>
      <c r="D42" s="89"/>
      <c r="E42" s="89"/>
      <c r="F42" s="89"/>
      <c r="G42" s="89"/>
      <c r="H42" s="89"/>
      <c r="I42" s="89"/>
      <c r="J42" s="89"/>
      <c r="K42" s="89"/>
      <c r="L42" s="89"/>
      <c r="M42" s="89"/>
      <c r="N42" s="89"/>
      <c r="O42" s="89"/>
      <c r="P42" s="89"/>
      <c r="Q42" s="89"/>
      <c r="R42" s="89"/>
    </row>
    <row r="43" spans="1:22" ht="18.75" x14ac:dyDescent="0.15">
      <c r="A43" s="89"/>
      <c r="J43" s="89"/>
      <c r="K43" s="89"/>
      <c r="L43" s="89"/>
      <c r="M43" s="89"/>
      <c r="N43" s="89"/>
      <c r="O43" s="89"/>
      <c r="P43" s="89"/>
      <c r="Q43" s="89"/>
      <c r="R43" s="89"/>
    </row>
    <row r="44" spans="1:22" ht="18.75" x14ac:dyDescent="0.15">
      <c r="A44" s="89"/>
      <c r="B44" s="93" t="s">
        <v>116</v>
      </c>
      <c r="C44" s="93"/>
      <c r="D44" s="93"/>
      <c r="E44" s="93"/>
      <c r="F44" s="93"/>
      <c r="G44" s="93"/>
      <c r="H44" s="93"/>
      <c r="I44" s="94"/>
      <c r="J44" s="89"/>
      <c r="K44" s="90" t="s">
        <v>136</v>
      </c>
      <c r="L44" s="90"/>
      <c r="M44" s="90"/>
      <c r="N44" s="90"/>
      <c r="O44" s="90"/>
      <c r="P44" s="90"/>
      <c r="Q44" s="90"/>
      <c r="R44" s="94" t="s">
        <v>115</v>
      </c>
    </row>
    <row r="45" spans="1:22" ht="18.75" x14ac:dyDescent="0.15">
      <c r="A45" s="76"/>
      <c r="B45" s="76"/>
      <c r="C45" s="76"/>
      <c r="D45" s="76"/>
      <c r="E45" s="76"/>
      <c r="F45" s="76"/>
      <c r="G45" s="76"/>
      <c r="H45" s="76"/>
      <c r="I45" s="76"/>
      <c r="J45" s="76"/>
      <c r="K45" s="76"/>
      <c r="L45" s="76"/>
      <c r="M45" s="76"/>
      <c r="N45" s="76"/>
      <c r="O45" s="76"/>
      <c r="P45" s="76"/>
      <c r="Q45" s="76"/>
      <c r="R45" s="76"/>
    </row>
  </sheetData>
  <sheetProtection password="CAAA" sheet="1" objects="1" scenarios="1"/>
  <mergeCells count="63">
    <mergeCell ref="A37:E37"/>
    <mergeCell ref="A12:B17"/>
    <mergeCell ref="A18:B20"/>
    <mergeCell ref="A21:B35"/>
    <mergeCell ref="C24:D26"/>
    <mergeCell ref="C27:D32"/>
    <mergeCell ref="C33:D35"/>
    <mergeCell ref="E33:I35"/>
    <mergeCell ref="E24:I26"/>
    <mergeCell ref="E27:F28"/>
    <mergeCell ref="E29:F30"/>
    <mergeCell ref="E31:F32"/>
    <mergeCell ref="G27:I28"/>
    <mergeCell ref="G29:I30"/>
    <mergeCell ref="G31:I32"/>
    <mergeCell ref="E12:I13"/>
    <mergeCell ref="E21:I23"/>
    <mergeCell ref="C18:I20"/>
    <mergeCell ref="J12:K14"/>
    <mergeCell ref="L21:M26"/>
    <mergeCell ref="J9:K11"/>
    <mergeCell ref="L9:R11"/>
    <mergeCell ref="B10:D10"/>
    <mergeCell ref="K7:N7"/>
    <mergeCell ref="J30:K32"/>
    <mergeCell ref="J15:K26"/>
    <mergeCell ref="A9:D9"/>
    <mergeCell ref="C21:D23"/>
    <mergeCell ref="L12:R14"/>
    <mergeCell ref="L15:M17"/>
    <mergeCell ref="N15:R17"/>
    <mergeCell ref="E16:I17"/>
    <mergeCell ref="C14:D15"/>
    <mergeCell ref="E14:I15"/>
    <mergeCell ref="C16:D17"/>
    <mergeCell ref="C12:D13"/>
    <mergeCell ref="V2:W3"/>
    <mergeCell ref="T4:U5"/>
    <mergeCell ref="V4:W5"/>
    <mergeCell ref="A5:I6"/>
    <mergeCell ref="J2:R3"/>
    <mergeCell ref="T6:U7"/>
    <mergeCell ref="V6:W7"/>
    <mergeCell ref="T2:U3"/>
    <mergeCell ref="F2:I2"/>
    <mergeCell ref="J6:K6"/>
    <mergeCell ref="L6:O6"/>
    <mergeCell ref="J38:R38"/>
    <mergeCell ref="J37:R37"/>
    <mergeCell ref="L18:M20"/>
    <mergeCell ref="N18:R20"/>
    <mergeCell ref="N21:O22"/>
    <mergeCell ref="N23:O24"/>
    <mergeCell ref="N25:O26"/>
    <mergeCell ref="P21:R22"/>
    <mergeCell ref="P23:R24"/>
    <mergeCell ref="P25:R26"/>
    <mergeCell ref="J34:R34"/>
    <mergeCell ref="J35:R35"/>
    <mergeCell ref="J36:R36"/>
    <mergeCell ref="J27:K29"/>
    <mergeCell ref="L30:R32"/>
    <mergeCell ref="L27:R29"/>
  </mergeCells>
  <phoneticPr fontId="2"/>
  <dataValidations count="2">
    <dataValidation type="list" allowBlank="1" showInputMessage="1" showErrorMessage="1" sqref="V2:W3" xr:uid="{00000000-0002-0000-1500-000000000000}">
      <formula1>$Y$2:$Y$21</formula1>
    </dataValidation>
    <dataValidation type="list" allowBlank="1" showInputMessage="1" showErrorMessage="1" sqref="E9" xr:uid="{00000000-0002-0000-1500-000001000000}">
      <formula1>$AA$2:$AA$3</formula1>
    </dataValidation>
  </dataValidations>
  <pageMargins left="0.7" right="0.7" top="0.75" bottom="0.75" header="0.3" footer="0.3"/>
  <pageSetup paperSize="9"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0000"/>
  </sheetPr>
  <dimension ref="A1:Q32"/>
  <sheetViews>
    <sheetView view="pageBreakPreview" zoomScale="90" zoomScaleNormal="100" zoomScaleSheetLayoutView="90" workbookViewId="0">
      <selection activeCell="O3" sqref="O3"/>
    </sheetView>
  </sheetViews>
  <sheetFormatPr defaultRowHeight="13.5" x14ac:dyDescent="0.15"/>
  <cols>
    <col min="1" max="1" width="4.625" customWidth="1"/>
    <col min="2" max="8" width="9.875" customWidth="1"/>
    <col min="9" max="9" width="10.25" customWidth="1"/>
    <col min="10" max="11" width="11.875" customWidth="1"/>
    <col min="12" max="14" width="9.875" customWidth="1"/>
  </cols>
  <sheetData>
    <row r="1" spans="1:17" ht="18.75" customHeight="1" x14ac:dyDescent="0.15">
      <c r="K1" s="85" t="s">
        <v>134</v>
      </c>
      <c r="L1" s="344" t="s">
        <v>200</v>
      </c>
      <c r="M1" s="345"/>
      <c r="N1" s="345"/>
      <c r="O1" s="345"/>
    </row>
    <row r="2" spans="1:17" ht="18.75" customHeight="1" x14ac:dyDescent="0.15"/>
    <row r="3" spans="1:17" ht="18.75" customHeight="1" x14ac:dyDescent="0.15">
      <c r="A3" s="382" t="s">
        <v>189</v>
      </c>
      <c r="B3" s="382"/>
      <c r="C3" s="382"/>
      <c r="D3" s="382"/>
      <c r="E3" s="382"/>
      <c r="F3" s="382"/>
      <c r="G3" s="382"/>
      <c r="H3" s="382"/>
      <c r="I3" s="382"/>
      <c r="J3" s="382"/>
      <c r="K3" s="346">
        <f>作成フォーム!O4</f>
        <v>0</v>
      </c>
      <c r="L3" s="346"/>
      <c r="M3" s="346"/>
      <c r="N3" s="346"/>
      <c r="O3" s="116" t="s">
        <v>215</v>
      </c>
    </row>
    <row r="4" spans="1:17" ht="18.75" customHeight="1" x14ac:dyDescent="0.15">
      <c r="A4" s="382"/>
      <c r="B4" s="382"/>
      <c r="C4" s="382"/>
      <c r="D4" s="382"/>
      <c r="E4" s="382"/>
      <c r="F4" s="382"/>
      <c r="G4" s="382"/>
      <c r="H4" s="382"/>
      <c r="I4" s="382"/>
      <c r="J4" s="382"/>
      <c r="K4" s="51" t="s">
        <v>165</v>
      </c>
      <c r="L4" s="347">
        <f>作成フォーム!O6</f>
        <v>0</v>
      </c>
      <c r="M4" s="347"/>
      <c r="N4" s="347"/>
      <c r="O4" s="86" t="s">
        <v>24</v>
      </c>
    </row>
    <row r="5" spans="1:17" ht="18.75" customHeight="1" x14ac:dyDescent="0.15"/>
    <row r="6" spans="1:17" ht="18.75" customHeight="1" x14ac:dyDescent="0.15">
      <c r="A6" s="384" t="s">
        <v>182</v>
      </c>
      <c r="B6" s="384" t="s">
        <v>177</v>
      </c>
      <c r="C6" s="384"/>
      <c r="D6" s="384"/>
      <c r="E6" s="384"/>
      <c r="F6" s="384"/>
      <c r="G6" s="384"/>
      <c r="H6" s="384" t="s">
        <v>178</v>
      </c>
      <c r="I6" s="384" t="s">
        <v>179</v>
      </c>
      <c r="J6" s="384"/>
      <c r="K6" s="384"/>
      <c r="L6" s="384"/>
      <c r="M6" s="384"/>
      <c r="N6" s="384"/>
      <c r="O6" s="384"/>
    </row>
    <row r="7" spans="1:17" ht="18.75" customHeight="1" x14ac:dyDescent="0.15">
      <c r="A7" s="384"/>
      <c r="B7" s="384"/>
      <c r="C7" s="384"/>
      <c r="D7" s="384"/>
      <c r="E7" s="384"/>
      <c r="F7" s="384"/>
      <c r="G7" s="384"/>
      <c r="H7" s="384"/>
      <c r="I7" s="383" t="s">
        <v>113</v>
      </c>
      <c r="J7" s="383" t="s">
        <v>0</v>
      </c>
      <c r="K7" s="383"/>
      <c r="L7" s="383" t="s">
        <v>180</v>
      </c>
      <c r="M7" s="383"/>
      <c r="N7" s="383"/>
      <c r="O7" s="385" t="s">
        <v>181</v>
      </c>
    </row>
    <row r="8" spans="1:17" ht="18.75" customHeight="1" x14ac:dyDescent="0.15">
      <c r="A8" s="384"/>
      <c r="B8" s="383" t="s">
        <v>157</v>
      </c>
      <c r="C8" s="383"/>
      <c r="D8" s="383" t="s">
        <v>190</v>
      </c>
      <c r="E8" s="383"/>
      <c r="F8" s="383" t="s">
        <v>191</v>
      </c>
      <c r="G8" s="383"/>
      <c r="H8" s="384"/>
      <c r="I8" s="383"/>
      <c r="J8" s="383"/>
      <c r="K8" s="383"/>
      <c r="L8" s="110" t="s">
        <v>157</v>
      </c>
      <c r="M8" s="110" t="s">
        <v>190</v>
      </c>
      <c r="N8" s="110" t="s">
        <v>191</v>
      </c>
      <c r="O8" s="385"/>
    </row>
    <row r="9" spans="1:17" ht="18.75" customHeight="1" x14ac:dyDescent="0.15">
      <c r="A9" s="111">
        <v>1</v>
      </c>
      <c r="B9" s="380" t="s">
        <v>199</v>
      </c>
      <c r="C9" s="380"/>
      <c r="D9" s="380" t="s">
        <v>199</v>
      </c>
      <c r="E9" s="380"/>
      <c r="F9" s="380" t="s">
        <v>199</v>
      </c>
      <c r="G9" s="380"/>
      <c r="H9" s="112">
        <f t="shared" ref="H9:H28" si="0">SUM(L9:N9)</f>
        <v>0</v>
      </c>
      <c r="I9" s="113" t="e">
        <f>VLOOKUP(J9,借上宿舎台帳!$B$6:$C$25,2,FALSE)</f>
        <v>#N/A</v>
      </c>
      <c r="J9" s="379">
        <f>'第２号様式（第４四半期）'!F9</f>
        <v>0</v>
      </c>
      <c r="K9" s="379"/>
      <c r="L9" s="112">
        <f>VLOOKUP(A9,'第２号様式（第４四半期）'!$A$9:$P$68,14,FALSE)</f>
        <v>0</v>
      </c>
      <c r="M9" s="112">
        <f>VLOOKUP(A9,'第２号様式（第４四半期）'!$A$9:$P$68,15,FALSE)</f>
        <v>0</v>
      </c>
      <c r="N9" s="112">
        <f>VLOOKUP(A9,'第２号様式（第４四半期）'!$A$9:$P$68,16,FALSE)</f>
        <v>0</v>
      </c>
      <c r="O9" s="381" t="s">
        <v>183</v>
      </c>
    </row>
    <row r="10" spans="1:17" ht="18.75" customHeight="1" x14ac:dyDescent="0.15">
      <c r="A10" s="111">
        <v>2</v>
      </c>
      <c r="B10" s="380" t="s">
        <v>199</v>
      </c>
      <c r="C10" s="380"/>
      <c r="D10" s="380" t="s">
        <v>199</v>
      </c>
      <c r="E10" s="380"/>
      <c r="F10" s="380" t="s">
        <v>199</v>
      </c>
      <c r="G10" s="380"/>
      <c r="H10" s="112">
        <f t="shared" si="0"/>
        <v>0</v>
      </c>
      <c r="I10" s="113" t="e">
        <f>VLOOKUP(J10,借上宿舎台帳!$B$6:$C$25,2,FALSE)</f>
        <v>#N/A</v>
      </c>
      <c r="J10" s="379">
        <f>'第２号様式（第４四半期）'!F12</f>
        <v>0</v>
      </c>
      <c r="K10" s="379"/>
      <c r="L10" s="112">
        <f>VLOOKUP(A10,'第２号様式（第４四半期）'!$A$9:$P$68,14,FALSE)</f>
        <v>0</v>
      </c>
      <c r="M10" s="112">
        <f>VLOOKUP(A10,'第２号様式（第４四半期）'!$A$9:$P$68,15,FALSE)</f>
        <v>0</v>
      </c>
      <c r="N10" s="112">
        <f>VLOOKUP(A10,'第２号様式（第４四半期）'!$A$9:$P$68,16,FALSE)</f>
        <v>0</v>
      </c>
      <c r="O10" s="381"/>
    </row>
    <row r="11" spans="1:17" ht="18.75" customHeight="1" x14ac:dyDescent="0.15">
      <c r="A11" s="111">
        <v>3</v>
      </c>
      <c r="B11" s="380" t="s">
        <v>199</v>
      </c>
      <c r="C11" s="380"/>
      <c r="D11" s="380" t="s">
        <v>199</v>
      </c>
      <c r="E11" s="380"/>
      <c r="F11" s="380" t="s">
        <v>199</v>
      </c>
      <c r="G11" s="380"/>
      <c r="H11" s="112">
        <f t="shared" si="0"/>
        <v>0</v>
      </c>
      <c r="I11" s="113" t="e">
        <f>VLOOKUP(J11,借上宿舎台帳!$B$6:$C$25,2,FALSE)</f>
        <v>#N/A</v>
      </c>
      <c r="J11" s="379">
        <f>'第２号様式（第４四半期）'!F15</f>
        <v>0</v>
      </c>
      <c r="K11" s="379"/>
      <c r="L11" s="112">
        <f>VLOOKUP(A11,'第２号様式（第４四半期）'!$A$9:$P$68,14,FALSE)</f>
        <v>0</v>
      </c>
      <c r="M11" s="112">
        <f>VLOOKUP(A11,'第２号様式（第４四半期）'!$A$9:$P$68,15,FALSE)</f>
        <v>0</v>
      </c>
      <c r="N11" s="112">
        <f>VLOOKUP(A11,'第２号様式（第４四半期）'!$A$9:$P$68,16,FALSE)</f>
        <v>0</v>
      </c>
      <c r="O11" s="381"/>
    </row>
    <row r="12" spans="1:17" ht="18.75" customHeight="1" x14ac:dyDescent="0.15">
      <c r="A12" s="111">
        <v>4</v>
      </c>
      <c r="B12" s="380" t="s">
        <v>199</v>
      </c>
      <c r="C12" s="380"/>
      <c r="D12" s="380" t="s">
        <v>199</v>
      </c>
      <c r="E12" s="380"/>
      <c r="F12" s="380" t="s">
        <v>199</v>
      </c>
      <c r="G12" s="380"/>
      <c r="H12" s="112">
        <f t="shared" si="0"/>
        <v>0</v>
      </c>
      <c r="I12" s="113" t="e">
        <f>VLOOKUP(J12,借上宿舎台帳!$B$6:$C$25,2,FALSE)</f>
        <v>#N/A</v>
      </c>
      <c r="J12" s="379">
        <f>'第２号様式（第４四半期）'!F18</f>
        <v>0</v>
      </c>
      <c r="K12" s="379"/>
      <c r="L12" s="112">
        <f>VLOOKUP(A12,'第２号様式（第４四半期）'!$A$9:$P$68,14,FALSE)</f>
        <v>0</v>
      </c>
      <c r="M12" s="112">
        <f>VLOOKUP(A12,'第２号様式（第４四半期）'!$A$9:$P$68,15,FALSE)</f>
        <v>0</v>
      </c>
      <c r="N12" s="112">
        <f>VLOOKUP(A12,'第２号様式（第４四半期）'!$A$9:$P$68,16,FALSE)</f>
        <v>0</v>
      </c>
      <c r="O12" s="381"/>
    </row>
    <row r="13" spans="1:17" ht="18.75" customHeight="1" x14ac:dyDescent="0.15">
      <c r="A13" s="111">
        <v>5</v>
      </c>
      <c r="B13" s="380" t="s">
        <v>199</v>
      </c>
      <c r="C13" s="380"/>
      <c r="D13" s="380" t="s">
        <v>199</v>
      </c>
      <c r="E13" s="380"/>
      <c r="F13" s="380" t="s">
        <v>199</v>
      </c>
      <c r="G13" s="380"/>
      <c r="H13" s="112">
        <f t="shared" si="0"/>
        <v>0</v>
      </c>
      <c r="I13" s="113" t="e">
        <f>VLOOKUP(J13,借上宿舎台帳!$B$6:$C$25,2,FALSE)</f>
        <v>#N/A</v>
      </c>
      <c r="J13" s="379">
        <f>'第２号様式（第４四半期）'!F21</f>
        <v>0</v>
      </c>
      <c r="K13" s="379"/>
      <c r="L13" s="112">
        <f>VLOOKUP(A13,'第２号様式（第４四半期）'!$A$9:$P$68,14,FALSE)</f>
        <v>0</v>
      </c>
      <c r="M13" s="112">
        <f>VLOOKUP(A13,'第２号様式（第４四半期）'!$A$9:$P$68,15,FALSE)</f>
        <v>0</v>
      </c>
      <c r="N13" s="112">
        <f>VLOOKUP(A13,'第２号様式（第４四半期）'!$A$9:$P$68,16,FALSE)</f>
        <v>0</v>
      </c>
      <c r="O13" s="381"/>
      <c r="Q13" t="s">
        <v>215</v>
      </c>
    </row>
    <row r="14" spans="1:17" ht="18.75" customHeight="1" x14ac:dyDescent="0.15">
      <c r="A14" s="111">
        <v>6</v>
      </c>
      <c r="B14" s="380" t="s">
        <v>199</v>
      </c>
      <c r="C14" s="380"/>
      <c r="D14" s="380" t="s">
        <v>199</v>
      </c>
      <c r="E14" s="380"/>
      <c r="F14" s="380" t="s">
        <v>199</v>
      </c>
      <c r="G14" s="380"/>
      <c r="H14" s="112">
        <f t="shared" si="0"/>
        <v>0</v>
      </c>
      <c r="I14" s="113" t="e">
        <f>VLOOKUP(J14,借上宿舎台帳!$B$6:$C$25,2,FALSE)</f>
        <v>#N/A</v>
      </c>
      <c r="J14" s="379">
        <f>'第２号様式（第４四半期）'!F24</f>
        <v>0</v>
      </c>
      <c r="K14" s="379"/>
      <c r="L14" s="112">
        <f>VLOOKUP(A14,'第２号様式（第４四半期）'!$A$9:$P$68,14,FALSE)</f>
        <v>0</v>
      </c>
      <c r="M14" s="112">
        <f>VLOOKUP(A14,'第２号様式（第４四半期）'!$A$9:$P$68,15,FALSE)</f>
        <v>0</v>
      </c>
      <c r="N14" s="112">
        <f>VLOOKUP(A14,'第２号様式（第４四半期）'!$A$9:$P$68,16,FALSE)</f>
        <v>0</v>
      </c>
      <c r="O14" s="381"/>
      <c r="Q14" t="s">
        <v>216</v>
      </c>
    </row>
    <row r="15" spans="1:17" ht="18.75" customHeight="1" x14ac:dyDescent="0.15">
      <c r="A15" s="111">
        <v>7</v>
      </c>
      <c r="B15" s="380" t="s">
        <v>199</v>
      </c>
      <c r="C15" s="380"/>
      <c r="D15" s="380" t="s">
        <v>199</v>
      </c>
      <c r="E15" s="380"/>
      <c r="F15" s="380" t="s">
        <v>199</v>
      </c>
      <c r="G15" s="380"/>
      <c r="H15" s="112">
        <f t="shared" si="0"/>
        <v>0</v>
      </c>
      <c r="I15" s="113" t="e">
        <f>VLOOKUP(J15,借上宿舎台帳!$B$6:$C$25,2,FALSE)</f>
        <v>#N/A</v>
      </c>
      <c r="J15" s="379">
        <f>'第２号様式（第４四半期）'!F27</f>
        <v>0</v>
      </c>
      <c r="K15" s="379"/>
      <c r="L15" s="112">
        <f>VLOOKUP(A15,'第２号様式（第４四半期）'!$A$9:$P$68,14,FALSE)</f>
        <v>0</v>
      </c>
      <c r="M15" s="112">
        <f>VLOOKUP(A15,'第２号様式（第４四半期）'!$A$9:$P$68,15,FALSE)</f>
        <v>0</v>
      </c>
      <c r="N15" s="112">
        <f>VLOOKUP(A15,'第２号様式（第４四半期）'!$A$9:$P$68,16,FALSE)</f>
        <v>0</v>
      </c>
      <c r="O15" s="381"/>
    </row>
    <row r="16" spans="1:17" ht="18.75" customHeight="1" x14ac:dyDescent="0.15">
      <c r="A16" s="111">
        <v>8</v>
      </c>
      <c r="B16" s="380" t="s">
        <v>199</v>
      </c>
      <c r="C16" s="380"/>
      <c r="D16" s="380" t="s">
        <v>199</v>
      </c>
      <c r="E16" s="380"/>
      <c r="F16" s="380" t="s">
        <v>199</v>
      </c>
      <c r="G16" s="380"/>
      <c r="H16" s="112">
        <f t="shared" si="0"/>
        <v>0</v>
      </c>
      <c r="I16" s="113" t="e">
        <f>VLOOKUP(J16,借上宿舎台帳!$B$6:$C$25,2,FALSE)</f>
        <v>#N/A</v>
      </c>
      <c r="J16" s="379">
        <f>'第２号様式（第４四半期）'!F30</f>
        <v>0</v>
      </c>
      <c r="K16" s="379"/>
      <c r="L16" s="112">
        <f>VLOOKUP(A16,'第２号様式（第４四半期）'!$A$9:$P$68,14,FALSE)</f>
        <v>0</v>
      </c>
      <c r="M16" s="112">
        <f>VLOOKUP(A16,'第２号様式（第４四半期）'!$A$9:$P$68,15,FALSE)</f>
        <v>0</v>
      </c>
      <c r="N16" s="112">
        <f>VLOOKUP(A16,'第２号様式（第４四半期）'!$A$9:$P$68,16,FALSE)</f>
        <v>0</v>
      </c>
      <c r="O16" s="381"/>
    </row>
    <row r="17" spans="1:15" ht="18.75" customHeight="1" x14ac:dyDescent="0.15">
      <c r="A17" s="111">
        <v>9</v>
      </c>
      <c r="B17" s="380" t="s">
        <v>199</v>
      </c>
      <c r="C17" s="380"/>
      <c r="D17" s="380" t="s">
        <v>199</v>
      </c>
      <c r="E17" s="380"/>
      <c r="F17" s="380" t="s">
        <v>199</v>
      </c>
      <c r="G17" s="380"/>
      <c r="H17" s="112">
        <f t="shared" si="0"/>
        <v>0</v>
      </c>
      <c r="I17" s="113" t="e">
        <f>VLOOKUP(J17,借上宿舎台帳!$B$6:$C$25,2,FALSE)</f>
        <v>#N/A</v>
      </c>
      <c r="J17" s="379">
        <f>'第２号様式（第４四半期）'!F33</f>
        <v>0</v>
      </c>
      <c r="K17" s="379"/>
      <c r="L17" s="112">
        <f>VLOOKUP(A17,'第２号様式（第４四半期）'!$A$9:$P$68,14,FALSE)</f>
        <v>0</v>
      </c>
      <c r="M17" s="112">
        <f>VLOOKUP(A17,'第２号様式（第４四半期）'!$A$9:$P$68,15,FALSE)</f>
        <v>0</v>
      </c>
      <c r="N17" s="112">
        <f>VLOOKUP(A17,'第２号様式（第４四半期）'!$A$9:$P$68,16,FALSE)</f>
        <v>0</v>
      </c>
      <c r="O17" s="381"/>
    </row>
    <row r="18" spans="1:15" ht="18.75" customHeight="1" x14ac:dyDescent="0.15">
      <c r="A18" s="111">
        <v>10</v>
      </c>
      <c r="B18" s="380" t="s">
        <v>199</v>
      </c>
      <c r="C18" s="380"/>
      <c r="D18" s="380" t="s">
        <v>199</v>
      </c>
      <c r="E18" s="380"/>
      <c r="F18" s="380" t="s">
        <v>199</v>
      </c>
      <c r="G18" s="380"/>
      <c r="H18" s="112">
        <f t="shared" si="0"/>
        <v>0</v>
      </c>
      <c r="I18" s="113" t="e">
        <f>VLOOKUP(J18,借上宿舎台帳!$B$6:$C$25,2,FALSE)</f>
        <v>#N/A</v>
      </c>
      <c r="J18" s="379">
        <f>'第２号様式（第４四半期）'!F36</f>
        <v>0</v>
      </c>
      <c r="K18" s="379"/>
      <c r="L18" s="112">
        <f>VLOOKUP(A18,'第２号様式（第４四半期）'!$A$9:$P$68,14,FALSE)</f>
        <v>0</v>
      </c>
      <c r="M18" s="112">
        <f>VLOOKUP(A18,'第２号様式（第４四半期）'!$A$9:$P$68,15,FALSE)</f>
        <v>0</v>
      </c>
      <c r="N18" s="112">
        <f>VLOOKUP(A18,'第２号様式（第４四半期）'!$A$9:$P$68,16,FALSE)</f>
        <v>0</v>
      </c>
      <c r="O18" s="381"/>
    </row>
    <row r="19" spans="1:15" ht="18.75" customHeight="1" x14ac:dyDescent="0.15">
      <c r="A19" s="111">
        <v>11</v>
      </c>
      <c r="B19" s="380" t="s">
        <v>199</v>
      </c>
      <c r="C19" s="380"/>
      <c r="D19" s="380" t="s">
        <v>199</v>
      </c>
      <c r="E19" s="380"/>
      <c r="F19" s="380" t="s">
        <v>199</v>
      </c>
      <c r="G19" s="380"/>
      <c r="H19" s="112">
        <f t="shared" si="0"/>
        <v>0</v>
      </c>
      <c r="I19" s="113" t="e">
        <f>VLOOKUP(J19,借上宿舎台帳!$B$6:$C$25,2,FALSE)</f>
        <v>#N/A</v>
      </c>
      <c r="J19" s="379">
        <f>'第２号様式（第４四半期）'!F39</f>
        <v>0</v>
      </c>
      <c r="K19" s="379"/>
      <c r="L19" s="112">
        <f>VLOOKUP(A19,'第２号様式（第４四半期）'!$A$9:$P$68,14,FALSE)</f>
        <v>0</v>
      </c>
      <c r="M19" s="112">
        <f>VLOOKUP(A19,'第２号様式（第４四半期）'!$A$9:$P$68,15,FALSE)</f>
        <v>0</v>
      </c>
      <c r="N19" s="112">
        <f>VLOOKUP(A19,'第２号様式（第４四半期）'!$A$9:$P$68,16,FALSE)</f>
        <v>0</v>
      </c>
      <c r="O19" s="381"/>
    </row>
    <row r="20" spans="1:15" ht="18.75" customHeight="1" x14ac:dyDescent="0.15">
      <c r="A20" s="111">
        <v>12</v>
      </c>
      <c r="B20" s="380" t="s">
        <v>199</v>
      </c>
      <c r="C20" s="380"/>
      <c r="D20" s="380" t="s">
        <v>199</v>
      </c>
      <c r="E20" s="380"/>
      <c r="F20" s="380" t="s">
        <v>199</v>
      </c>
      <c r="G20" s="380"/>
      <c r="H20" s="112">
        <f t="shared" si="0"/>
        <v>0</v>
      </c>
      <c r="I20" s="113" t="e">
        <f>VLOOKUP(J20,借上宿舎台帳!$B$6:$C$25,2,FALSE)</f>
        <v>#N/A</v>
      </c>
      <c r="J20" s="379">
        <f>'第２号様式（第４四半期）'!F42</f>
        <v>0</v>
      </c>
      <c r="K20" s="379"/>
      <c r="L20" s="112">
        <f>VLOOKUP(A20,'第２号様式（第４四半期）'!$A$9:$P$68,14,FALSE)</f>
        <v>0</v>
      </c>
      <c r="M20" s="112">
        <f>VLOOKUP(A20,'第２号様式（第４四半期）'!$A$9:$P$68,15,FALSE)</f>
        <v>0</v>
      </c>
      <c r="N20" s="112">
        <f>VLOOKUP(A20,'第２号様式（第４四半期）'!$A$9:$P$68,16,FALSE)</f>
        <v>0</v>
      </c>
      <c r="O20" s="381"/>
    </row>
    <row r="21" spans="1:15" ht="18.75" customHeight="1" x14ac:dyDescent="0.15">
      <c r="A21" s="111">
        <v>13</v>
      </c>
      <c r="B21" s="380" t="s">
        <v>199</v>
      </c>
      <c r="C21" s="380"/>
      <c r="D21" s="380" t="s">
        <v>199</v>
      </c>
      <c r="E21" s="380"/>
      <c r="F21" s="380" t="s">
        <v>199</v>
      </c>
      <c r="G21" s="380"/>
      <c r="H21" s="112">
        <f t="shared" si="0"/>
        <v>0</v>
      </c>
      <c r="I21" s="113" t="e">
        <f>VLOOKUP(J21,借上宿舎台帳!$B$6:$C$25,2,FALSE)</f>
        <v>#N/A</v>
      </c>
      <c r="J21" s="379">
        <f>'第２号様式（第４四半期）'!F45</f>
        <v>0</v>
      </c>
      <c r="K21" s="379"/>
      <c r="L21" s="112">
        <f>VLOOKUP(A21,'第２号様式（第４四半期）'!$A$9:$P$68,14,FALSE)</f>
        <v>0</v>
      </c>
      <c r="M21" s="112">
        <f>VLOOKUP(A21,'第２号様式（第４四半期）'!$A$9:$P$68,15,FALSE)</f>
        <v>0</v>
      </c>
      <c r="N21" s="112">
        <f>VLOOKUP(A21,'第２号様式（第４四半期）'!$A$9:$P$68,16,FALSE)</f>
        <v>0</v>
      </c>
      <c r="O21" s="381"/>
    </row>
    <row r="22" spans="1:15" ht="18.75" customHeight="1" x14ac:dyDescent="0.15">
      <c r="A22" s="111">
        <v>14</v>
      </c>
      <c r="B22" s="380" t="s">
        <v>199</v>
      </c>
      <c r="C22" s="380"/>
      <c r="D22" s="380" t="s">
        <v>199</v>
      </c>
      <c r="E22" s="380"/>
      <c r="F22" s="380" t="s">
        <v>199</v>
      </c>
      <c r="G22" s="380"/>
      <c r="H22" s="112">
        <f t="shared" si="0"/>
        <v>0</v>
      </c>
      <c r="I22" s="113" t="e">
        <f>VLOOKUP(J22,借上宿舎台帳!$B$6:$C$25,2,FALSE)</f>
        <v>#N/A</v>
      </c>
      <c r="J22" s="379">
        <f>'第２号様式（第４四半期）'!F48</f>
        <v>0</v>
      </c>
      <c r="K22" s="379"/>
      <c r="L22" s="112">
        <f>VLOOKUP(A22,'第２号様式（第４四半期）'!$A$9:$P$68,14,FALSE)</f>
        <v>0</v>
      </c>
      <c r="M22" s="112">
        <f>VLOOKUP(A22,'第２号様式（第４四半期）'!$A$9:$P$68,15,FALSE)</f>
        <v>0</v>
      </c>
      <c r="N22" s="112">
        <f>VLOOKUP(A22,'第２号様式（第４四半期）'!$A$9:$P$68,16,FALSE)</f>
        <v>0</v>
      </c>
      <c r="O22" s="381"/>
    </row>
    <row r="23" spans="1:15" ht="18.75" customHeight="1" x14ac:dyDescent="0.15">
      <c r="A23" s="111">
        <v>15</v>
      </c>
      <c r="B23" s="380" t="s">
        <v>199</v>
      </c>
      <c r="C23" s="380"/>
      <c r="D23" s="380" t="s">
        <v>199</v>
      </c>
      <c r="E23" s="380"/>
      <c r="F23" s="380" t="s">
        <v>199</v>
      </c>
      <c r="G23" s="380"/>
      <c r="H23" s="112">
        <f t="shared" si="0"/>
        <v>0</v>
      </c>
      <c r="I23" s="113" t="e">
        <f>VLOOKUP(J23,借上宿舎台帳!$B$6:$C$25,2,FALSE)</f>
        <v>#N/A</v>
      </c>
      <c r="J23" s="379">
        <f>'第２号様式（第４四半期）'!F51</f>
        <v>0</v>
      </c>
      <c r="K23" s="379"/>
      <c r="L23" s="112">
        <f>VLOOKUP(A23,'第２号様式（第４四半期）'!$A$9:$P$68,14,FALSE)</f>
        <v>0</v>
      </c>
      <c r="M23" s="112">
        <f>VLOOKUP(A23,'第２号様式（第４四半期）'!$A$9:$P$68,15,FALSE)</f>
        <v>0</v>
      </c>
      <c r="N23" s="112">
        <f>VLOOKUP(A23,'第２号様式（第４四半期）'!$A$9:$P$68,16,FALSE)</f>
        <v>0</v>
      </c>
      <c r="O23" s="381"/>
    </row>
    <row r="24" spans="1:15" ht="18.75" customHeight="1" x14ac:dyDescent="0.15">
      <c r="A24" s="111">
        <v>16</v>
      </c>
      <c r="B24" s="380" t="s">
        <v>199</v>
      </c>
      <c r="C24" s="380"/>
      <c r="D24" s="380" t="s">
        <v>199</v>
      </c>
      <c r="E24" s="380"/>
      <c r="F24" s="380" t="s">
        <v>199</v>
      </c>
      <c r="G24" s="380"/>
      <c r="H24" s="112">
        <f t="shared" si="0"/>
        <v>0</v>
      </c>
      <c r="I24" s="113" t="e">
        <f>VLOOKUP(J24,借上宿舎台帳!$B$6:$C$25,2,FALSE)</f>
        <v>#N/A</v>
      </c>
      <c r="J24" s="379">
        <f>'第２号様式（第４四半期）'!F54</f>
        <v>0</v>
      </c>
      <c r="K24" s="379"/>
      <c r="L24" s="112">
        <f>VLOOKUP(A24,'第２号様式（第４四半期）'!$A$9:$P$68,14,FALSE)</f>
        <v>0</v>
      </c>
      <c r="M24" s="112">
        <f>VLOOKUP(A24,'第２号様式（第４四半期）'!$A$9:$P$68,15,FALSE)</f>
        <v>0</v>
      </c>
      <c r="N24" s="112">
        <f>VLOOKUP(A24,'第２号様式（第４四半期）'!$A$9:$P$68,16,FALSE)</f>
        <v>0</v>
      </c>
      <c r="O24" s="381"/>
    </row>
    <row r="25" spans="1:15" ht="18.75" customHeight="1" x14ac:dyDescent="0.15">
      <c r="A25" s="111">
        <v>17</v>
      </c>
      <c r="B25" s="380" t="s">
        <v>199</v>
      </c>
      <c r="C25" s="380"/>
      <c r="D25" s="380" t="s">
        <v>199</v>
      </c>
      <c r="E25" s="380"/>
      <c r="F25" s="380" t="s">
        <v>199</v>
      </c>
      <c r="G25" s="380"/>
      <c r="H25" s="112">
        <f t="shared" si="0"/>
        <v>0</v>
      </c>
      <c r="I25" s="113" t="e">
        <f>VLOOKUP(J25,借上宿舎台帳!$B$6:$C$25,2,FALSE)</f>
        <v>#N/A</v>
      </c>
      <c r="J25" s="379">
        <f>'第２号様式（第４四半期）'!F57</f>
        <v>0</v>
      </c>
      <c r="K25" s="379"/>
      <c r="L25" s="112">
        <f>VLOOKUP(A25,'第２号様式（第４四半期）'!$A$9:$P$68,14,FALSE)</f>
        <v>0</v>
      </c>
      <c r="M25" s="112">
        <f>VLOOKUP(A25,'第２号様式（第４四半期）'!$A$9:$P$68,15,FALSE)</f>
        <v>0</v>
      </c>
      <c r="N25" s="112">
        <f>VLOOKUP(A25,'第２号様式（第４四半期）'!$A$9:$P$68,16,FALSE)</f>
        <v>0</v>
      </c>
      <c r="O25" s="381"/>
    </row>
    <row r="26" spans="1:15" ht="18.75" customHeight="1" x14ac:dyDescent="0.15">
      <c r="A26" s="111">
        <v>18</v>
      </c>
      <c r="B26" s="380" t="s">
        <v>199</v>
      </c>
      <c r="C26" s="380"/>
      <c r="D26" s="380" t="s">
        <v>199</v>
      </c>
      <c r="E26" s="380"/>
      <c r="F26" s="380" t="s">
        <v>199</v>
      </c>
      <c r="G26" s="380"/>
      <c r="H26" s="112">
        <f t="shared" si="0"/>
        <v>0</v>
      </c>
      <c r="I26" s="113" t="e">
        <f>VLOOKUP(J26,借上宿舎台帳!$B$6:$C$25,2,FALSE)</f>
        <v>#N/A</v>
      </c>
      <c r="J26" s="379">
        <f>'第２号様式（第４四半期）'!F60</f>
        <v>0</v>
      </c>
      <c r="K26" s="379"/>
      <c r="L26" s="112">
        <f>VLOOKUP(A26,'第２号様式（第４四半期）'!$A$9:$P$68,14,FALSE)</f>
        <v>0</v>
      </c>
      <c r="M26" s="112">
        <f>VLOOKUP(A26,'第２号様式（第４四半期）'!$A$9:$P$68,15,FALSE)</f>
        <v>0</v>
      </c>
      <c r="N26" s="112">
        <f>VLOOKUP(A26,'第２号様式（第４四半期）'!$A$9:$P$68,16,FALSE)</f>
        <v>0</v>
      </c>
      <c r="O26" s="381"/>
    </row>
    <row r="27" spans="1:15" ht="18.75" customHeight="1" x14ac:dyDescent="0.15">
      <c r="A27" s="111">
        <v>19</v>
      </c>
      <c r="B27" s="380" t="s">
        <v>199</v>
      </c>
      <c r="C27" s="380"/>
      <c r="D27" s="380" t="s">
        <v>199</v>
      </c>
      <c r="E27" s="380"/>
      <c r="F27" s="380" t="s">
        <v>199</v>
      </c>
      <c r="G27" s="380"/>
      <c r="H27" s="112">
        <f t="shared" si="0"/>
        <v>0</v>
      </c>
      <c r="I27" s="113" t="e">
        <f>VLOOKUP(J27,借上宿舎台帳!$B$6:$C$25,2,FALSE)</f>
        <v>#N/A</v>
      </c>
      <c r="J27" s="379">
        <f>'第２号様式（第４四半期）'!F63</f>
        <v>0</v>
      </c>
      <c r="K27" s="379"/>
      <c r="L27" s="112">
        <f>VLOOKUP(A27,'第２号様式（第４四半期）'!$A$9:$P$68,14,FALSE)</f>
        <v>0</v>
      </c>
      <c r="M27" s="112">
        <f>VLOOKUP(A27,'第２号様式（第４四半期）'!$A$9:$P$68,15,FALSE)</f>
        <v>0</v>
      </c>
      <c r="N27" s="112">
        <f>VLOOKUP(A27,'第２号様式（第４四半期）'!$A$9:$P$68,16,FALSE)</f>
        <v>0</v>
      </c>
      <c r="O27" s="381"/>
    </row>
    <row r="28" spans="1:15" ht="18.75" customHeight="1" x14ac:dyDescent="0.15">
      <c r="A28" s="111">
        <v>20</v>
      </c>
      <c r="B28" s="380" t="s">
        <v>199</v>
      </c>
      <c r="C28" s="380"/>
      <c r="D28" s="380" t="s">
        <v>199</v>
      </c>
      <c r="E28" s="380"/>
      <c r="F28" s="380" t="s">
        <v>199</v>
      </c>
      <c r="G28" s="380"/>
      <c r="H28" s="112">
        <f t="shared" si="0"/>
        <v>0</v>
      </c>
      <c r="I28" s="113" t="e">
        <f>VLOOKUP(J28,借上宿舎台帳!$B$6:$C$25,2,FALSE)</f>
        <v>#N/A</v>
      </c>
      <c r="J28" s="379">
        <f>'第２号様式（第４四半期）'!F66</f>
        <v>0</v>
      </c>
      <c r="K28" s="379"/>
      <c r="L28" s="112">
        <f>VLOOKUP(A28,'第２号様式（第４四半期）'!$A$9:$P$68,14,FALSE)</f>
        <v>0</v>
      </c>
      <c r="M28" s="112">
        <f>VLOOKUP(A28,'第２号様式（第４四半期）'!$A$9:$P$68,15,FALSE)</f>
        <v>0</v>
      </c>
      <c r="N28" s="112">
        <f>VLOOKUP(A28,'第２号様式（第４四半期）'!$A$9:$P$68,16,FALSE)</f>
        <v>0</v>
      </c>
      <c r="O28" s="381"/>
    </row>
    <row r="29" spans="1:15" ht="18.75" customHeight="1" x14ac:dyDescent="0.15"/>
    <row r="30" spans="1:15" ht="18.75" customHeight="1" x14ac:dyDescent="0.15">
      <c r="A30" s="348" t="s">
        <v>117</v>
      </c>
      <c r="B30" s="348"/>
      <c r="C30" s="348"/>
      <c r="D30" s="348"/>
      <c r="E30" s="348"/>
    </row>
    <row r="31" spans="1:15" ht="17.850000000000001" customHeight="1" x14ac:dyDescent="0.15"/>
    <row r="32" spans="1:15" ht="17.850000000000001" customHeight="1" x14ac:dyDescent="0.15">
      <c r="H32" s="90" t="s">
        <v>116</v>
      </c>
      <c r="I32" s="90"/>
      <c r="J32" s="90"/>
      <c r="K32" s="90"/>
      <c r="L32" s="90"/>
      <c r="M32" s="90"/>
      <c r="N32" s="90"/>
      <c r="O32" s="94"/>
    </row>
  </sheetData>
  <sheetProtection password="CAAA" sheet="1" objects="1" scenarios="1"/>
  <mergeCells count="97">
    <mergeCell ref="A3:J4"/>
    <mergeCell ref="K3:N3"/>
    <mergeCell ref="L4:N4"/>
    <mergeCell ref="A6:A8"/>
    <mergeCell ref="B6:G7"/>
    <mergeCell ref="H6:H8"/>
    <mergeCell ref="I6:O6"/>
    <mergeCell ref="I7:I8"/>
    <mergeCell ref="J7:K8"/>
    <mergeCell ref="L7:N7"/>
    <mergeCell ref="O7:O8"/>
    <mergeCell ref="B8:C8"/>
    <mergeCell ref="D8:E8"/>
    <mergeCell ref="F8:G8"/>
    <mergeCell ref="L1:O1"/>
    <mergeCell ref="B9:C9"/>
    <mergeCell ref="D9:E9"/>
    <mergeCell ref="F9:G9"/>
    <mergeCell ref="J9:K9"/>
    <mergeCell ref="O9:O28"/>
    <mergeCell ref="B10:C10"/>
    <mergeCell ref="D10:E10"/>
    <mergeCell ref="F10:G10"/>
    <mergeCell ref="J10:K10"/>
    <mergeCell ref="B11:C11"/>
    <mergeCell ref="D11:E11"/>
    <mergeCell ref="F11:G11"/>
    <mergeCell ref="J11:K11"/>
    <mergeCell ref="B12:C12"/>
    <mergeCell ref="D12:E12"/>
    <mergeCell ref="F12:G12"/>
    <mergeCell ref="J12:K12"/>
    <mergeCell ref="B13:C13"/>
    <mergeCell ref="D13:E13"/>
    <mergeCell ref="F13:G13"/>
    <mergeCell ref="J13:K13"/>
    <mergeCell ref="B14:C14"/>
    <mergeCell ref="D14:E14"/>
    <mergeCell ref="F14:G14"/>
    <mergeCell ref="J14:K14"/>
    <mergeCell ref="B15:C15"/>
    <mergeCell ref="D15:E15"/>
    <mergeCell ref="F15:G15"/>
    <mergeCell ref="J15:K15"/>
    <mergeCell ref="B16:C16"/>
    <mergeCell ref="D16:E16"/>
    <mergeCell ref="F16:G16"/>
    <mergeCell ref="J16:K16"/>
    <mergeCell ref="B17:C17"/>
    <mergeCell ref="D17:E17"/>
    <mergeCell ref="F17:G17"/>
    <mergeCell ref="J17:K17"/>
    <mergeCell ref="B18:C18"/>
    <mergeCell ref="D18:E18"/>
    <mergeCell ref="F18:G18"/>
    <mergeCell ref="J18:K18"/>
    <mergeCell ref="B19:C19"/>
    <mergeCell ref="D19:E19"/>
    <mergeCell ref="F19:G19"/>
    <mergeCell ref="J19:K19"/>
    <mergeCell ref="B20:C20"/>
    <mergeCell ref="D20:E20"/>
    <mergeCell ref="F20:G20"/>
    <mergeCell ref="J20:K20"/>
    <mergeCell ref="B21:C21"/>
    <mergeCell ref="D21:E21"/>
    <mergeCell ref="F21:G21"/>
    <mergeCell ref="J21:K21"/>
    <mergeCell ref="B22:C22"/>
    <mergeCell ref="D22:E22"/>
    <mergeCell ref="F22:G22"/>
    <mergeCell ref="J22:K22"/>
    <mergeCell ref="B23:C23"/>
    <mergeCell ref="D23:E23"/>
    <mergeCell ref="F23:G23"/>
    <mergeCell ref="J23:K23"/>
    <mergeCell ref="B24:C24"/>
    <mergeCell ref="D24:E24"/>
    <mergeCell ref="F24:G24"/>
    <mergeCell ref="J24:K24"/>
    <mergeCell ref="B25:C25"/>
    <mergeCell ref="D25:E25"/>
    <mergeCell ref="F25:G25"/>
    <mergeCell ref="J25:K25"/>
    <mergeCell ref="B26:C26"/>
    <mergeCell ref="D26:E26"/>
    <mergeCell ref="F26:G26"/>
    <mergeCell ref="J26:K26"/>
    <mergeCell ref="B27:C27"/>
    <mergeCell ref="D27:E27"/>
    <mergeCell ref="F27:G27"/>
    <mergeCell ref="J27:K27"/>
    <mergeCell ref="B28:C28"/>
    <mergeCell ref="D28:E28"/>
    <mergeCell ref="F28:G28"/>
    <mergeCell ref="J28:K28"/>
    <mergeCell ref="A30:E30"/>
  </mergeCells>
  <phoneticPr fontId="2"/>
  <dataValidations count="2">
    <dataValidation allowBlank="1" showInputMessage="1" showErrorMessage="1" prompt="注）2024/04/01の形式で入力してください。" sqref="M1" xr:uid="{00000000-0002-0000-1600-000000000000}"/>
    <dataValidation type="list" allowBlank="1" showInputMessage="1" showErrorMessage="1" sqref="O3" xr:uid="{00000000-0002-0000-1600-000001000000}">
      <formula1>$Q$13:$Q$14</formula1>
    </dataValidation>
  </dataValidations>
  <pageMargins left="0.19685039370078741" right="0.19685039370078741" top="0.55118110236220474" bottom="0.1574803149606299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I25"/>
  <sheetViews>
    <sheetView view="pageBreakPreview" zoomScaleNormal="100" zoomScaleSheetLayoutView="100" workbookViewId="0">
      <selection activeCell="G6" sqref="G6"/>
    </sheetView>
  </sheetViews>
  <sheetFormatPr defaultRowHeight="13.5" x14ac:dyDescent="0.15"/>
  <cols>
    <col min="1" max="1" width="7.875" bestFit="1" customWidth="1"/>
    <col min="2" max="2" width="60.625" customWidth="1"/>
    <col min="3" max="3" width="40.625" customWidth="1"/>
    <col min="4" max="4" width="20" customWidth="1"/>
    <col min="5" max="5" width="19.875" customWidth="1"/>
    <col min="6" max="6" width="20" bestFit="1" customWidth="1"/>
    <col min="7" max="7" width="20" customWidth="1"/>
    <col min="8" max="9" width="27.375" bestFit="1" customWidth="1"/>
  </cols>
  <sheetData>
    <row r="1" spans="1:9" ht="24" x14ac:dyDescent="0.15">
      <c r="A1" s="174" t="s">
        <v>93</v>
      </c>
      <c r="B1" s="174"/>
      <c r="C1" s="174"/>
      <c r="D1" s="174"/>
      <c r="E1" s="174"/>
      <c r="F1" s="174"/>
      <c r="G1" s="174"/>
      <c r="H1" s="174"/>
      <c r="I1" s="174"/>
    </row>
    <row r="2" spans="1:9" x14ac:dyDescent="0.15">
      <c r="A2" s="1"/>
      <c r="B2" s="1"/>
      <c r="C2" s="1"/>
    </row>
    <row r="3" spans="1:9" ht="24" customHeight="1" x14ac:dyDescent="0.15">
      <c r="A3" s="179" t="s">
        <v>26</v>
      </c>
      <c r="B3" s="179" t="s">
        <v>0</v>
      </c>
      <c r="C3" s="179" t="s">
        <v>113</v>
      </c>
      <c r="D3" s="179" t="s">
        <v>96</v>
      </c>
      <c r="E3" s="175" t="s">
        <v>97</v>
      </c>
      <c r="F3" s="175" t="s">
        <v>99</v>
      </c>
      <c r="G3" s="175" t="s">
        <v>101</v>
      </c>
      <c r="H3" s="177" t="s">
        <v>100</v>
      </c>
      <c r="I3" s="177"/>
    </row>
    <row r="4" spans="1:9" ht="24" customHeight="1" x14ac:dyDescent="0.15">
      <c r="A4" s="176"/>
      <c r="B4" s="176"/>
      <c r="C4" s="176"/>
      <c r="D4" s="176"/>
      <c r="E4" s="176"/>
      <c r="F4" s="176"/>
      <c r="G4" s="178"/>
      <c r="H4" s="60" t="s">
        <v>94</v>
      </c>
      <c r="I4" s="60" t="s">
        <v>95</v>
      </c>
    </row>
    <row r="5" spans="1:9" ht="24" x14ac:dyDescent="0.15">
      <c r="A5" s="27" t="s">
        <v>42</v>
      </c>
      <c r="B5" s="78" t="s">
        <v>205</v>
      </c>
      <c r="C5" s="27" t="s">
        <v>114</v>
      </c>
      <c r="D5" s="59">
        <v>82000</v>
      </c>
      <c r="E5" s="59">
        <v>10000</v>
      </c>
      <c r="F5" s="59">
        <f>D5+E5</f>
        <v>92000</v>
      </c>
      <c r="G5" s="62">
        <v>10000</v>
      </c>
      <c r="H5" s="61">
        <v>45748</v>
      </c>
      <c r="I5" s="61">
        <v>46477</v>
      </c>
    </row>
    <row r="6" spans="1:9" ht="24" x14ac:dyDescent="0.15">
      <c r="A6" s="26">
        <v>1</v>
      </c>
      <c r="B6" s="79"/>
      <c r="C6" s="107"/>
      <c r="D6" s="70"/>
      <c r="E6" s="70"/>
      <c r="F6" s="73">
        <f>D6+E6</f>
        <v>0</v>
      </c>
      <c r="G6" s="71"/>
      <c r="H6" s="72"/>
      <c r="I6" s="72"/>
    </row>
    <row r="7" spans="1:9" ht="24" x14ac:dyDescent="0.15">
      <c r="A7" s="26">
        <v>2</v>
      </c>
      <c r="B7" s="79"/>
      <c r="C7" s="107"/>
      <c r="D7" s="70"/>
      <c r="E7" s="70"/>
      <c r="F7" s="73">
        <f t="shared" ref="F7:F24" si="0">D7+E7</f>
        <v>0</v>
      </c>
      <c r="G7" s="71"/>
      <c r="H7" s="72"/>
      <c r="I7" s="72"/>
    </row>
    <row r="8" spans="1:9" ht="24" x14ac:dyDescent="0.15">
      <c r="A8" s="26">
        <v>3</v>
      </c>
      <c r="B8" s="79"/>
      <c r="C8" s="107"/>
      <c r="D8" s="70"/>
      <c r="E8" s="70"/>
      <c r="F8" s="73">
        <f t="shared" si="0"/>
        <v>0</v>
      </c>
      <c r="G8" s="71"/>
      <c r="H8" s="72"/>
      <c r="I8" s="72"/>
    </row>
    <row r="9" spans="1:9" ht="24" x14ac:dyDescent="0.15">
      <c r="A9" s="26">
        <v>4</v>
      </c>
      <c r="B9" s="79"/>
      <c r="C9" s="107"/>
      <c r="D9" s="70"/>
      <c r="E9" s="70"/>
      <c r="F9" s="73">
        <f t="shared" si="0"/>
        <v>0</v>
      </c>
      <c r="G9" s="71"/>
      <c r="H9" s="72"/>
      <c r="I9" s="72"/>
    </row>
    <row r="10" spans="1:9" ht="24" x14ac:dyDescent="0.15">
      <c r="A10" s="26">
        <v>5</v>
      </c>
      <c r="B10" s="79"/>
      <c r="C10" s="107"/>
      <c r="D10" s="70"/>
      <c r="E10" s="70"/>
      <c r="F10" s="73">
        <f t="shared" si="0"/>
        <v>0</v>
      </c>
      <c r="G10" s="71"/>
      <c r="H10" s="72"/>
      <c r="I10" s="72"/>
    </row>
    <row r="11" spans="1:9" ht="24" x14ac:dyDescent="0.15">
      <c r="A11" s="26">
        <v>6</v>
      </c>
      <c r="B11" s="79"/>
      <c r="C11" s="107"/>
      <c r="D11" s="70"/>
      <c r="E11" s="70"/>
      <c r="F11" s="73">
        <f t="shared" si="0"/>
        <v>0</v>
      </c>
      <c r="G11" s="71"/>
      <c r="H11" s="72"/>
      <c r="I11" s="72"/>
    </row>
    <row r="12" spans="1:9" ht="24" x14ac:dyDescent="0.15">
      <c r="A12" s="26">
        <v>7</v>
      </c>
      <c r="B12" s="79"/>
      <c r="C12" s="107"/>
      <c r="D12" s="70"/>
      <c r="E12" s="70"/>
      <c r="F12" s="73">
        <f t="shared" si="0"/>
        <v>0</v>
      </c>
      <c r="G12" s="71"/>
      <c r="H12" s="72"/>
      <c r="I12" s="72"/>
    </row>
    <row r="13" spans="1:9" ht="24" x14ac:dyDescent="0.15">
      <c r="A13" s="26">
        <v>8</v>
      </c>
      <c r="B13" s="79"/>
      <c r="C13" s="107"/>
      <c r="D13" s="70"/>
      <c r="E13" s="70"/>
      <c r="F13" s="73">
        <f t="shared" si="0"/>
        <v>0</v>
      </c>
      <c r="G13" s="71"/>
      <c r="H13" s="72"/>
      <c r="I13" s="72"/>
    </row>
    <row r="14" spans="1:9" ht="24" x14ac:dyDescent="0.15">
      <c r="A14" s="26">
        <v>9</v>
      </c>
      <c r="B14" s="79"/>
      <c r="C14" s="107"/>
      <c r="D14" s="70"/>
      <c r="E14" s="70"/>
      <c r="F14" s="73">
        <f t="shared" si="0"/>
        <v>0</v>
      </c>
      <c r="G14" s="71"/>
      <c r="H14" s="72"/>
      <c r="I14" s="72"/>
    </row>
    <row r="15" spans="1:9" ht="24" x14ac:dyDescent="0.15">
      <c r="A15" s="26">
        <v>10</v>
      </c>
      <c r="B15" s="79"/>
      <c r="C15" s="107"/>
      <c r="D15" s="70"/>
      <c r="E15" s="70"/>
      <c r="F15" s="73">
        <f t="shared" si="0"/>
        <v>0</v>
      </c>
      <c r="G15" s="71"/>
      <c r="H15" s="72"/>
      <c r="I15" s="72"/>
    </row>
    <row r="16" spans="1:9" ht="24" x14ac:dyDescent="0.15">
      <c r="A16" s="26">
        <v>11</v>
      </c>
      <c r="B16" s="79"/>
      <c r="C16" s="107"/>
      <c r="D16" s="70"/>
      <c r="E16" s="70"/>
      <c r="F16" s="73">
        <f t="shared" si="0"/>
        <v>0</v>
      </c>
      <c r="G16" s="71"/>
      <c r="H16" s="72"/>
      <c r="I16" s="72"/>
    </row>
    <row r="17" spans="1:9" ht="24" x14ac:dyDescent="0.15">
      <c r="A17" s="26">
        <v>12</v>
      </c>
      <c r="B17" s="79"/>
      <c r="C17" s="107"/>
      <c r="D17" s="70"/>
      <c r="E17" s="70"/>
      <c r="F17" s="73">
        <f t="shared" si="0"/>
        <v>0</v>
      </c>
      <c r="G17" s="71"/>
      <c r="H17" s="72"/>
      <c r="I17" s="72"/>
    </row>
    <row r="18" spans="1:9" ht="24" x14ac:dyDescent="0.15">
      <c r="A18" s="26">
        <v>13</v>
      </c>
      <c r="B18" s="79"/>
      <c r="C18" s="107"/>
      <c r="D18" s="70"/>
      <c r="E18" s="70"/>
      <c r="F18" s="73">
        <f t="shared" si="0"/>
        <v>0</v>
      </c>
      <c r="G18" s="71"/>
      <c r="H18" s="72"/>
      <c r="I18" s="72"/>
    </row>
    <row r="19" spans="1:9" ht="24" x14ac:dyDescent="0.15">
      <c r="A19" s="26">
        <v>14</v>
      </c>
      <c r="B19" s="79"/>
      <c r="C19" s="107"/>
      <c r="D19" s="70"/>
      <c r="E19" s="70"/>
      <c r="F19" s="73">
        <f t="shared" si="0"/>
        <v>0</v>
      </c>
      <c r="G19" s="71"/>
      <c r="H19" s="72"/>
      <c r="I19" s="72"/>
    </row>
    <row r="20" spans="1:9" ht="24" x14ac:dyDescent="0.15">
      <c r="A20" s="26">
        <v>15</v>
      </c>
      <c r="B20" s="79"/>
      <c r="C20" s="107"/>
      <c r="D20" s="70"/>
      <c r="E20" s="70"/>
      <c r="F20" s="73">
        <f t="shared" si="0"/>
        <v>0</v>
      </c>
      <c r="G20" s="71"/>
      <c r="H20" s="72"/>
      <c r="I20" s="72"/>
    </row>
    <row r="21" spans="1:9" ht="24" x14ac:dyDescent="0.15">
      <c r="A21" s="26">
        <v>16</v>
      </c>
      <c r="B21" s="79"/>
      <c r="C21" s="107"/>
      <c r="D21" s="70"/>
      <c r="E21" s="70"/>
      <c r="F21" s="73">
        <f t="shared" si="0"/>
        <v>0</v>
      </c>
      <c r="G21" s="71"/>
      <c r="H21" s="72"/>
      <c r="I21" s="72"/>
    </row>
    <row r="22" spans="1:9" ht="24" x14ac:dyDescent="0.15">
      <c r="A22" s="26">
        <v>17</v>
      </c>
      <c r="B22" s="79"/>
      <c r="C22" s="107"/>
      <c r="D22" s="70"/>
      <c r="E22" s="70"/>
      <c r="F22" s="73">
        <f t="shared" si="0"/>
        <v>0</v>
      </c>
      <c r="G22" s="71"/>
      <c r="H22" s="72"/>
      <c r="I22" s="72"/>
    </row>
    <row r="23" spans="1:9" ht="24" x14ac:dyDescent="0.15">
      <c r="A23" s="26">
        <v>18</v>
      </c>
      <c r="B23" s="79"/>
      <c r="C23" s="107"/>
      <c r="D23" s="70"/>
      <c r="E23" s="70"/>
      <c r="F23" s="73">
        <f t="shared" si="0"/>
        <v>0</v>
      </c>
      <c r="G23" s="71"/>
      <c r="H23" s="72"/>
      <c r="I23" s="72"/>
    </row>
    <row r="24" spans="1:9" ht="24" x14ac:dyDescent="0.15">
      <c r="A24" s="26">
        <v>19</v>
      </c>
      <c r="B24" s="79"/>
      <c r="C24" s="107"/>
      <c r="D24" s="70"/>
      <c r="E24" s="70"/>
      <c r="F24" s="73">
        <f t="shared" si="0"/>
        <v>0</v>
      </c>
      <c r="G24" s="71"/>
      <c r="H24" s="72"/>
      <c r="I24" s="72"/>
    </row>
    <row r="25" spans="1:9" ht="24" x14ac:dyDescent="0.15">
      <c r="A25" s="26">
        <v>20</v>
      </c>
      <c r="B25" s="79"/>
      <c r="C25" s="107"/>
      <c r="D25" s="70"/>
      <c r="E25" s="70"/>
      <c r="F25" s="73">
        <f>D25+E25</f>
        <v>0</v>
      </c>
      <c r="G25" s="71"/>
      <c r="H25" s="72"/>
      <c r="I25" s="72"/>
    </row>
  </sheetData>
  <sheetProtection password="CAAA" sheet="1" objects="1" scenarios="1"/>
  <mergeCells count="9">
    <mergeCell ref="F3:F4"/>
    <mergeCell ref="H3:I3"/>
    <mergeCell ref="A1:I1"/>
    <mergeCell ref="G3:G4"/>
    <mergeCell ref="B3:B4"/>
    <mergeCell ref="A3:A4"/>
    <mergeCell ref="D3:D4"/>
    <mergeCell ref="E3:E4"/>
    <mergeCell ref="C3:C4"/>
  </mergeCells>
  <phoneticPr fontId="2"/>
  <dataValidations xWindow="595" yWindow="434" count="7">
    <dataValidation allowBlank="1" showInputMessage="1" showErrorMessage="1" prompt="物件名まで正確にご入力ください。_x000a_神奈川県内にお住まいの場合は〇〇市〇〇区～（区がない市は〇〇市～）※「神奈川県」は不要_x000a_東京都にお住いの場合は東京都〇〇区～または東京都〇〇市～でご入力ください。" sqref="B6:B25" xr:uid="{00000000-0002-0000-0200-000000000000}"/>
    <dataValidation allowBlank="1" showInputMessage="1" showErrorMessage="1" prompt="注）2024/04/01の形式で入力してください。" sqref="H5:I5" xr:uid="{00000000-0002-0000-0200-000001000000}"/>
    <dataValidation allowBlank="1" showInputMessage="1" showErrorMessage="1" prompt="左記住所欄に記載の物件名を転記ください。" sqref="C6:C25" xr:uid="{00000000-0002-0000-0200-000002000000}"/>
    <dataValidation type="date" allowBlank="1" showInputMessage="1" showErrorMessage="1" prompt="注）2025/04/01の形式で入力してください。" sqref="H6:I25" xr:uid="{00000000-0002-0000-0200-000004000000}">
      <formula1>1</formula1>
      <formula2>109664</formula2>
    </dataValidation>
    <dataValidation type="whole" allowBlank="1" showInputMessage="1" showErrorMessage="1" prompt="契約書等に記載の賃借料（家賃等）をご入力ください。" sqref="D6:D25" xr:uid="{00000000-0002-0000-0200-000005000000}">
      <formula1>0</formula1>
      <formula2>999999</formula2>
    </dataValidation>
    <dataValidation type="whole" allowBlank="1" showInputMessage="1" showErrorMessage="1" prompt="契約書等に記載の共益費及び管理費をご入力ください。" sqref="E6:E25" xr:uid="{00000000-0002-0000-0200-000006000000}">
      <formula1>0</formula1>
      <formula2>999999</formula2>
    </dataValidation>
    <dataValidation type="whole" allowBlank="1" showInputMessage="1" showErrorMessage="1" prompt="補助対象者本人の自己負担額をご入力ください。" sqref="G6:G25" xr:uid="{00000000-0002-0000-0200-000007000000}">
      <formula1>0</formula1>
      <formula2>999999</formula2>
    </dataValidation>
  </dataValidations>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pageSetUpPr fitToPage="1"/>
  </sheetPr>
  <dimension ref="A1:S74"/>
  <sheetViews>
    <sheetView view="pageBreakPreview" topLeftCell="A7" zoomScale="70" zoomScaleNormal="69" zoomScaleSheetLayoutView="70" workbookViewId="0">
      <selection sqref="A1:B1"/>
    </sheetView>
  </sheetViews>
  <sheetFormatPr defaultRowHeight="13.5" x14ac:dyDescent="0.15"/>
  <cols>
    <col min="1" max="1" width="12.75" customWidth="1"/>
    <col min="5" max="5" width="9" customWidth="1"/>
  </cols>
  <sheetData>
    <row r="1" spans="1:19" ht="18.75" customHeight="1" x14ac:dyDescent="0.15">
      <c r="A1" s="181" t="s">
        <v>47</v>
      </c>
      <c r="B1" s="181"/>
    </row>
    <row r="2" spans="1:19" ht="18.75" customHeight="1" x14ac:dyDescent="0.15">
      <c r="A2" s="77"/>
      <c r="B2" s="77"/>
    </row>
    <row r="3" spans="1:19" ht="18.75" customHeight="1" x14ac:dyDescent="0.15"/>
    <row r="4" spans="1:19" ht="18.75" customHeight="1" x14ac:dyDescent="0.15"/>
    <row r="5" spans="1:19" s="15" customFormat="1" ht="18.75" customHeight="1" x14ac:dyDescent="0.15">
      <c r="A5" s="181" t="s">
        <v>194</v>
      </c>
      <c r="B5" s="181"/>
      <c r="C5" s="181"/>
      <c r="D5" s="181"/>
      <c r="E5" s="181"/>
      <c r="F5" s="181"/>
      <c r="G5" s="181"/>
      <c r="H5" s="181"/>
      <c r="I5" s="181"/>
      <c r="J5" s="181"/>
      <c r="K5" s="181"/>
      <c r="L5" s="181"/>
      <c r="M5" s="181"/>
      <c r="N5" s="10"/>
      <c r="O5" s="10"/>
      <c r="P5" s="14"/>
      <c r="Q5" s="14"/>
      <c r="R5" s="14"/>
      <c r="S5" s="14"/>
    </row>
    <row r="6" spans="1:19" s="15" customFormat="1" ht="18.75" customHeight="1" x14ac:dyDescent="0.15">
      <c r="A6" s="77"/>
      <c r="B6" s="77"/>
      <c r="C6" s="77"/>
      <c r="D6" s="77"/>
      <c r="E6" s="77"/>
      <c r="F6" s="77"/>
      <c r="G6" s="77"/>
      <c r="H6" s="77"/>
      <c r="I6" s="77"/>
      <c r="J6" s="77"/>
      <c r="K6" s="77"/>
      <c r="L6" s="77"/>
      <c r="M6" s="77"/>
      <c r="N6" s="10"/>
      <c r="O6" s="10"/>
      <c r="P6" s="14"/>
      <c r="Q6" s="14"/>
      <c r="R6" s="14"/>
      <c r="S6" s="14"/>
    </row>
    <row r="7" spans="1:19" ht="18.75" customHeight="1" x14ac:dyDescent="0.15"/>
    <row r="8" spans="1:19" ht="18.75" customHeight="1" x14ac:dyDescent="0.15"/>
    <row r="9" spans="1:19" ht="18.75" customHeight="1" x14ac:dyDescent="0.15">
      <c r="K9" s="182">
        <v>45839</v>
      </c>
      <c r="L9" s="182"/>
      <c r="M9" s="182"/>
    </row>
    <row r="10" spans="1:19" ht="18.75" customHeight="1" x14ac:dyDescent="0.15">
      <c r="K10" s="88"/>
      <c r="L10" s="88"/>
      <c r="M10" s="88"/>
    </row>
    <row r="11" spans="1:19" ht="18.75" customHeight="1" x14ac:dyDescent="0.15"/>
    <row r="12" spans="1:19" ht="18.75" customHeight="1" x14ac:dyDescent="0.15"/>
    <row r="13" spans="1:19" ht="18.75" customHeight="1" x14ac:dyDescent="0.15">
      <c r="A13" s="180" t="s">
        <v>28</v>
      </c>
      <c r="B13" s="180"/>
      <c r="C13" s="180"/>
      <c r="D13" s="180"/>
    </row>
    <row r="14" spans="1:19" ht="18.75" customHeight="1" x14ac:dyDescent="0.15">
      <c r="A14" s="95"/>
      <c r="B14" s="95"/>
      <c r="C14" s="95"/>
      <c r="D14" s="95"/>
    </row>
    <row r="15" spans="1:19" ht="18.75" customHeight="1" x14ac:dyDescent="0.15"/>
    <row r="16" spans="1:19" ht="18.75" customHeight="1" x14ac:dyDescent="0.15"/>
    <row r="17" spans="1:13" ht="18.75" customHeight="1" x14ac:dyDescent="0.15">
      <c r="G17" s="184" t="s">
        <v>29</v>
      </c>
      <c r="H17" s="184"/>
      <c r="I17" s="183">
        <f>作成フォーム!O3</f>
        <v>0</v>
      </c>
      <c r="J17" s="183"/>
      <c r="K17" s="183"/>
      <c r="L17" s="183"/>
      <c r="M17" s="183"/>
    </row>
    <row r="18" spans="1:13" ht="18.75" customHeight="1" x14ac:dyDescent="0.15">
      <c r="G18" s="185" t="s">
        <v>30</v>
      </c>
      <c r="H18" s="185"/>
      <c r="I18" s="183">
        <f>作成フォーム!O4</f>
        <v>0</v>
      </c>
      <c r="J18" s="183"/>
      <c r="K18" s="183"/>
      <c r="L18" s="183"/>
      <c r="M18" s="183"/>
    </row>
    <row r="19" spans="1:13" ht="18.75" customHeight="1" x14ac:dyDescent="0.15">
      <c r="G19" s="186" t="s">
        <v>2</v>
      </c>
      <c r="H19" s="186"/>
      <c r="I19" s="183">
        <f>作成フォーム!O5</f>
        <v>0</v>
      </c>
      <c r="J19" s="183"/>
      <c r="K19" s="183"/>
      <c r="L19" s="183"/>
      <c r="M19" s="183"/>
    </row>
    <row r="20" spans="1:13" ht="18.75" customHeight="1" x14ac:dyDescent="0.15">
      <c r="G20" s="96"/>
      <c r="H20" s="96"/>
      <c r="I20" s="97"/>
      <c r="J20" s="97"/>
      <c r="K20" s="97"/>
      <c r="L20" s="97"/>
      <c r="M20" s="97"/>
    </row>
    <row r="21" spans="1:13" ht="18.75" customHeight="1" x14ac:dyDescent="0.15"/>
    <row r="22" spans="1:13" ht="18.75" customHeight="1" x14ac:dyDescent="0.15"/>
    <row r="23" spans="1:13" ht="18.75" customHeight="1" x14ac:dyDescent="0.15">
      <c r="A23" s="180" t="s">
        <v>195</v>
      </c>
      <c r="B23" s="180"/>
      <c r="C23" s="180"/>
      <c r="D23" s="180"/>
      <c r="E23" s="180"/>
      <c r="F23" s="180"/>
      <c r="G23" s="180"/>
      <c r="H23" s="180"/>
      <c r="I23" s="180"/>
      <c r="J23" s="180"/>
      <c r="K23" s="180"/>
      <c r="L23" s="180"/>
      <c r="M23" s="180"/>
    </row>
    <row r="24" spans="1:13" ht="18.75" customHeight="1" x14ac:dyDescent="0.15">
      <c r="A24" s="187" t="s">
        <v>48</v>
      </c>
      <c r="B24" s="187"/>
      <c r="C24" s="187"/>
      <c r="D24" s="187"/>
      <c r="E24" s="187"/>
      <c r="F24" s="187"/>
      <c r="G24" s="187"/>
      <c r="H24" s="187"/>
      <c r="I24" s="187"/>
      <c r="J24" s="187"/>
      <c r="K24" s="187"/>
      <c r="L24" s="187"/>
      <c r="M24" s="187"/>
    </row>
    <row r="25" spans="1:13" ht="18.75" customHeight="1" x14ac:dyDescent="0.15">
      <c r="A25" s="89"/>
      <c r="B25" s="89"/>
      <c r="C25" s="89"/>
      <c r="D25" s="89"/>
      <c r="E25" s="89"/>
      <c r="F25" s="89"/>
      <c r="G25" s="89"/>
      <c r="H25" s="89"/>
      <c r="I25" s="89"/>
      <c r="J25" s="89"/>
      <c r="K25" s="89"/>
      <c r="L25" s="89"/>
      <c r="M25" s="89"/>
    </row>
    <row r="26" spans="1:13" ht="18.75" customHeight="1" x14ac:dyDescent="0.15"/>
    <row r="27" spans="1:13" ht="18.75" customHeight="1" x14ac:dyDescent="0.15"/>
    <row r="28" spans="1:13" ht="18.75" customHeight="1" x14ac:dyDescent="0.15">
      <c r="A28" s="180" t="s">
        <v>32</v>
      </c>
      <c r="B28" s="180"/>
      <c r="C28" s="183">
        <f>作成フォーム!O6</f>
        <v>0</v>
      </c>
      <c r="D28" s="183"/>
      <c r="E28" s="183"/>
      <c r="F28" s="183"/>
      <c r="G28" s="183"/>
      <c r="H28" s="183"/>
      <c r="I28" s="183"/>
    </row>
    <row r="29" spans="1:13" ht="18.75" customHeight="1" x14ac:dyDescent="0.15">
      <c r="A29" s="95"/>
      <c r="B29" s="95"/>
      <c r="C29" s="97"/>
      <c r="D29" s="97"/>
      <c r="E29" s="97"/>
      <c r="F29" s="97"/>
      <c r="G29" s="97"/>
      <c r="H29" s="97"/>
      <c r="I29" s="97"/>
    </row>
    <row r="30" spans="1:13" ht="18.75" customHeight="1" x14ac:dyDescent="0.15"/>
    <row r="31" spans="1:13" ht="18.75" customHeight="1" x14ac:dyDescent="0.15"/>
    <row r="32" spans="1:13" ht="18.75" customHeight="1" x14ac:dyDescent="0.15">
      <c r="A32" s="180" t="s">
        <v>33</v>
      </c>
      <c r="B32" s="180"/>
      <c r="D32" s="181">
        <f>'第２号様式（第１四半期）'!T26</f>
        <v>0</v>
      </c>
      <c r="E32" s="181"/>
      <c r="F32" s="98" t="s">
        <v>35</v>
      </c>
    </row>
    <row r="33" spans="1:9" ht="18.75" customHeight="1" x14ac:dyDescent="0.15">
      <c r="A33" s="95"/>
      <c r="B33" s="95"/>
      <c r="D33" s="77"/>
      <c r="E33" s="77"/>
      <c r="F33" s="98"/>
    </row>
    <row r="34" spans="1:9" ht="18.75" customHeight="1" x14ac:dyDescent="0.15"/>
    <row r="35" spans="1:9" ht="18.75" customHeight="1" x14ac:dyDescent="0.15"/>
    <row r="36" spans="1:9" ht="18.75" customHeight="1" x14ac:dyDescent="0.15">
      <c r="A36" s="180" t="s">
        <v>34</v>
      </c>
      <c r="B36" s="180"/>
      <c r="C36" s="188">
        <f>作成フォーム!O7</f>
        <v>0</v>
      </c>
      <c r="D36" s="188"/>
      <c r="E36" s="188"/>
      <c r="F36" s="98" t="s">
        <v>31</v>
      </c>
      <c r="G36" s="188">
        <f>作成フォーム!AD7</f>
        <v>0</v>
      </c>
      <c r="H36" s="188"/>
      <c r="I36" s="188"/>
    </row>
    <row r="37" spans="1:9" ht="18.75" customHeight="1" x14ac:dyDescent="0.15">
      <c r="A37" s="95"/>
      <c r="B37" s="95"/>
      <c r="C37" s="98"/>
      <c r="D37" s="98"/>
      <c r="E37" s="98"/>
      <c r="F37" s="98"/>
      <c r="G37" s="98"/>
      <c r="H37" s="98"/>
      <c r="I37" s="98"/>
    </row>
    <row r="38" spans="1:9" ht="18.75" customHeight="1" x14ac:dyDescent="0.15"/>
    <row r="39" spans="1:9" ht="18.75" customHeight="1" x14ac:dyDescent="0.15"/>
    <row r="40" spans="1:9" ht="18.75" customHeight="1" x14ac:dyDescent="0.15">
      <c r="A40" s="180" t="s">
        <v>49</v>
      </c>
      <c r="B40" s="180"/>
      <c r="C40" s="180"/>
      <c r="D40" s="99"/>
      <c r="E40" s="189">
        <f>'第２号様式（第１四半期）'!Q69</f>
        <v>0</v>
      </c>
      <c r="F40" s="189"/>
      <c r="G40" s="98" t="s">
        <v>36</v>
      </c>
    </row>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spans="1:13" ht="18.75" customHeight="1" x14ac:dyDescent="0.15">
      <c r="A49" s="180" t="s">
        <v>37</v>
      </c>
      <c r="B49" s="180"/>
    </row>
    <row r="50" spans="1:13" ht="18.75" customHeight="1" x14ac:dyDescent="0.15">
      <c r="A50" s="180" t="s">
        <v>50</v>
      </c>
      <c r="B50" s="180"/>
      <c r="C50" s="180"/>
      <c r="D50" s="180"/>
      <c r="E50" s="180"/>
      <c r="F50" s="180"/>
      <c r="G50" s="180"/>
      <c r="H50" s="180"/>
      <c r="I50" s="180"/>
      <c r="J50" s="180"/>
      <c r="K50" s="180"/>
      <c r="L50" s="180"/>
      <c r="M50" s="180"/>
    </row>
    <row r="51" spans="1:13" ht="18.75" customHeight="1" x14ac:dyDescent="0.15">
      <c r="A51" s="180" t="s">
        <v>51</v>
      </c>
      <c r="B51" s="180"/>
      <c r="C51" s="180"/>
      <c r="D51" s="180"/>
      <c r="E51" s="180"/>
      <c r="F51" s="180"/>
      <c r="G51" s="180"/>
      <c r="H51" s="180"/>
      <c r="I51" s="180"/>
      <c r="J51" s="180"/>
      <c r="K51" s="180"/>
      <c r="L51" s="180"/>
      <c r="M51" s="180"/>
    </row>
    <row r="52" spans="1:13" ht="18.75" customHeight="1" x14ac:dyDescent="0.15">
      <c r="A52" s="180" t="s">
        <v>52</v>
      </c>
      <c r="B52" s="180"/>
      <c r="C52" s="180"/>
      <c r="D52" s="180"/>
      <c r="E52" s="180"/>
      <c r="F52" s="180"/>
      <c r="G52" s="180"/>
      <c r="H52" s="180"/>
      <c r="I52" s="180"/>
      <c r="J52" s="180"/>
      <c r="K52" s="180"/>
      <c r="L52" s="180"/>
      <c r="M52" s="180"/>
    </row>
    <row r="53" spans="1:13" ht="18.75" customHeight="1" x14ac:dyDescent="0.15">
      <c r="A53" s="180" t="s">
        <v>53</v>
      </c>
      <c r="B53" s="180"/>
      <c r="C53" s="180"/>
      <c r="D53" s="180"/>
      <c r="E53" s="180"/>
      <c r="F53" s="180"/>
      <c r="G53" s="180"/>
      <c r="H53" s="180"/>
      <c r="I53" s="180"/>
      <c r="J53" s="180"/>
      <c r="K53" s="180"/>
      <c r="L53" s="180"/>
      <c r="M53" s="180"/>
    </row>
    <row r="54" spans="1:13" ht="18.75" customHeight="1" x14ac:dyDescent="0.15">
      <c r="A54" s="180" t="s">
        <v>54</v>
      </c>
      <c r="B54" s="180"/>
      <c r="C54" s="180"/>
      <c r="D54" s="180"/>
      <c r="E54" s="180"/>
      <c r="F54" s="180"/>
      <c r="G54" s="180"/>
      <c r="H54" s="180"/>
      <c r="I54" s="180"/>
      <c r="J54" s="180"/>
      <c r="K54" s="180"/>
      <c r="L54" s="180"/>
      <c r="M54" s="180"/>
    </row>
    <row r="55" spans="1:13" ht="18.75" customHeight="1" x14ac:dyDescent="0.15">
      <c r="A55" s="180" t="s">
        <v>55</v>
      </c>
      <c r="B55" s="180"/>
      <c r="C55" s="180"/>
      <c r="D55" s="180"/>
      <c r="E55" s="180"/>
      <c r="F55" s="180"/>
      <c r="G55" s="180"/>
      <c r="H55" s="180"/>
      <c r="I55" s="180"/>
      <c r="J55" s="180"/>
      <c r="K55" s="180"/>
      <c r="L55" s="180"/>
      <c r="M55" s="180"/>
    </row>
    <row r="56" spans="1:13" ht="18.75" customHeight="1" x14ac:dyDescent="0.15">
      <c r="A56" s="180" t="s">
        <v>56</v>
      </c>
      <c r="B56" s="180"/>
      <c r="C56" s="180"/>
      <c r="D56" s="180"/>
      <c r="E56" s="180"/>
      <c r="F56" s="180"/>
      <c r="G56" s="180"/>
      <c r="H56" s="180"/>
      <c r="I56" s="180"/>
      <c r="J56" s="180"/>
      <c r="K56" s="180"/>
      <c r="L56" s="180"/>
      <c r="M56" s="180"/>
    </row>
    <row r="57" spans="1:13" ht="18.75" customHeight="1" x14ac:dyDescent="0.15">
      <c r="A57" s="180" t="s">
        <v>57</v>
      </c>
      <c r="B57" s="180"/>
      <c r="C57" s="180"/>
      <c r="D57" s="180"/>
      <c r="E57" s="180"/>
      <c r="F57" s="180"/>
      <c r="G57" s="180"/>
      <c r="H57" s="180"/>
      <c r="I57" s="180"/>
      <c r="J57" s="180"/>
      <c r="K57" s="180"/>
      <c r="L57" s="180"/>
      <c r="M57" s="180"/>
    </row>
    <row r="58" spans="1:13" ht="18.75" customHeight="1" x14ac:dyDescent="0.15"/>
    <row r="59" spans="1:13" ht="18.75" customHeight="1" x14ac:dyDescent="0.15"/>
    <row r="60" spans="1:13" ht="18.75" customHeight="1" x14ac:dyDescent="0.15"/>
    <row r="61" spans="1:13" ht="18.75" customHeight="1" x14ac:dyDescent="0.15"/>
    <row r="62" spans="1:13" ht="18.75" customHeight="1" x14ac:dyDescent="0.15"/>
    <row r="63" spans="1:13" ht="18.75" customHeight="1" x14ac:dyDescent="0.15"/>
    <row r="64" spans="1:13"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sheetData>
  <sheetProtection password="CAAA" sheet="1" objects="1" scenarios="1"/>
  <mergeCells count="30">
    <mergeCell ref="C28:I28"/>
    <mergeCell ref="G36:I36"/>
    <mergeCell ref="C36:E36"/>
    <mergeCell ref="A49:B49"/>
    <mergeCell ref="A28:B28"/>
    <mergeCell ref="A32:B32"/>
    <mergeCell ref="A36:B36"/>
    <mergeCell ref="A40:C40"/>
    <mergeCell ref="E40:F40"/>
    <mergeCell ref="A56:M56"/>
    <mergeCell ref="A57:M57"/>
    <mergeCell ref="A1:B1"/>
    <mergeCell ref="A5:M5"/>
    <mergeCell ref="K9:M9"/>
    <mergeCell ref="I17:M17"/>
    <mergeCell ref="I18:M18"/>
    <mergeCell ref="I19:M19"/>
    <mergeCell ref="A13:D13"/>
    <mergeCell ref="G17:H17"/>
    <mergeCell ref="G18:H18"/>
    <mergeCell ref="G19:H19"/>
    <mergeCell ref="A24:M24"/>
    <mergeCell ref="A23:M23"/>
    <mergeCell ref="A50:M50"/>
    <mergeCell ref="A51:M51"/>
    <mergeCell ref="A55:M55"/>
    <mergeCell ref="D32:E32"/>
    <mergeCell ref="A52:M52"/>
    <mergeCell ref="A53:M53"/>
    <mergeCell ref="A54:M54"/>
  </mergeCells>
  <phoneticPr fontId="2"/>
  <pageMargins left="0.7" right="0.7" top="0.75" bottom="0.75" header="0.3" footer="0.3"/>
  <pageSetup paperSize="9" scale="7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sheetPr>
  <dimension ref="A1:AE70"/>
  <sheetViews>
    <sheetView view="pageBreakPreview" zoomScale="70" zoomScaleNormal="80" zoomScaleSheetLayoutView="70" workbookViewId="0">
      <selection activeCell="K9" sqref="K9:K11"/>
    </sheetView>
  </sheetViews>
  <sheetFormatPr defaultRowHeight="13.5" x14ac:dyDescent="0.15"/>
  <cols>
    <col min="1" max="1" width="6.125" style="16" customWidth="1"/>
    <col min="2" max="2" width="22.5" style="13" bestFit="1" customWidth="1"/>
    <col min="3" max="3" width="21" style="13" customWidth="1"/>
    <col min="4" max="4" width="3.125" style="10" customWidth="1"/>
    <col min="5" max="5" width="10.625" style="10" customWidth="1"/>
    <col min="6" max="6" width="20.25" style="10" customWidth="1"/>
    <col min="7" max="7" width="18.875" style="10" customWidth="1"/>
    <col min="8" max="8" width="11" style="15" customWidth="1"/>
    <col min="9" max="9" width="11.375" style="15" customWidth="1"/>
    <col min="10" max="10" width="11.5" style="15" customWidth="1"/>
    <col min="11" max="11" width="16.125" style="15" bestFit="1" customWidth="1"/>
    <col min="12" max="12" width="39.25" style="15" customWidth="1"/>
    <col min="13" max="13" width="36.5" style="13" customWidth="1"/>
    <col min="14" max="15" width="11.875" style="10" customWidth="1"/>
    <col min="16" max="16" width="11.875" style="14" customWidth="1"/>
    <col min="17" max="17" width="21.625" style="14" customWidth="1"/>
    <col min="18" max="18" width="12.875" style="15" customWidth="1"/>
    <col min="19" max="21" width="9" style="15"/>
    <col min="22" max="22" width="4" style="15" bestFit="1" customWidth="1"/>
    <col min="23" max="23" width="7.25" style="15" bestFit="1" customWidth="1"/>
    <col min="24" max="26" width="12.5" style="15" bestFit="1" customWidth="1"/>
    <col min="27" max="16384" width="9" style="15"/>
  </cols>
  <sheetData>
    <row r="1" spans="1:31" ht="18.75" x14ac:dyDescent="0.15">
      <c r="A1" s="181" t="s">
        <v>58</v>
      </c>
      <c r="B1" s="181"/>
      <c r="C1" s="15"/>
      <c r="F1" s="29"/>
      <c r="H1" s="183" t="s">
        <v>172</v>
      </c>
      <c r="I1" s="183"/>
      <c r="J1" s="183"/>
      <c r="K1" s="183"/>
      <c r="L1" s="12"/>
    </row>
    <row r="2" spans="1:31" x14ac:dyDescent="0.15">
      <c r="B2" s="15"/>
      <c r="C2" s="15"/>
    </row>
    <row r="3" spans="1:31" ht="24" customHeight="1" x14ac:dyDescent="0.15">
      <c r="B3" s="11" t="s">
        <v>22</v>
      </c>
      <c r="C3" s="183">
        <f>作成フォーム!O4</f>
        <v>0</v>
      </c>
      <c r="D3" s="183"/>
      <c r="E3" s="183"/>
      <c r="F3" s="183"/>
      <c r="G3" s="108" t="s">
        <v>24</v>
      </c>
      <c r="H3" s="109"/>
      <c r="I3" s="109"/>
      <c r="J3" s="109"/>
      <c r="K3" s="17"/>
      <c r="L3" s="10"/>
      <c r="M3" s="10"/>
      <c r="N3" s="14"/>
      <c r="O3" s="14"/>
    </row>
    <row r="4" spans="1:31" ht="24" customHeight="1" x14ac:dyDescent="0.15">
      <c r="B4" s="11" t="s">
        <v>23</v>
      </c>
      <c r="C4" s="183">
        <f>作成フォーム!O6</f>
        <v>0</v>
      </c>
      <c r="D4" s="183"/>
      <c r="E4" s="183"/>
      <c r="F4" s="183"/>
      <c r="G4" s="108" t="s">
        <v>24</v>
      </c>
      <c r="H4" s="109"/>
      <c r="I4" s="109"/>
      <c r="J4" s="109"/>
      <c r="K4" s="18"/>
      <c r="L4" s="10"/>
      <c r="M4" s="10"/>
      <c r="N4" s="14"/>
      <c r="O4" s="216" t="s">
        <v>17</v>
      </c>
      <c r="P4" s="217"/>
      <c r="Q4" s="105">
        <f>Q69</f>
        <v>0</v>
      </c>
    </row>
    <row r="5" spans="1:31" ht="21" x14ac:dyDescent="0.15">
      <c r="S5" s="15" t="s">
        <v>106</v>
      </c>
      <c r="T5" s="15" t="s">
        <v>107</v>
      </c>
      <c r="V5" s="67" t="s">
        <v>103</v>
      </c>
      <c r="W5" s="52"/>
      <c r="X5" s="53"/>
      <c r="AB5" s="15" t="s">
        <v>142</v>
      </c>
    </row>
    <row r="6" spans="1:31" ht="25.5" customHeight="1" x14ac:dyDescent="0.15">
      <c r="A6" s="190" t="s">
        <v>4</v>
      </c>
      <c r="B6" s="193" t="s">
        <v>5</v>
      </c>
      <c r="C6" s="213" t="s">
        <v>166</v>
      </c>
      <c r="D6" s="196" t="s">
        <v>6</v>
      </c>
      <c r="E6" s="197"/>
      <c r="F6" s="202" t="s">
        <v>7</v>
      </c>
      <c r="G6" s="203"/>
      <c r="H6" s="204"/>
      <c r="I6" s="210" t="s">
        <v>8</v>
      </c>
      <c r="J6" s="210"/>
      <c r="K6" s="193" t="s">
        <v>169</v>
      </c>
      <c r="L6" s="193" t="s">
        <v>9</v>
      </c>
      <c r="M6" s="196" t="s">
        <v>38</v>
      </c>
      <c r="N6" s="218"/>
      <c r="O6" s="218"/>
      <c r="P6" s="218"/>
      <c r="Q6" s="197"/>
      <c r="S6" s="6" t="s">
        <v>202</v>
      </c>
      <c r="T6" s="15">
        <f>B9</f>
        <v>0</v>
      </c>
      <c r="V6" s="63">
        <f>'日割計算書（第１四半期）'!A4</f>
        <v>0</v>
      </c>
      <c r="W6" s="64" t="str">
        <f>IF(V6&gt;0,'日割計算書（第１四半期）'!D4,"")</f>
        <v/>
      </c>
      <c r="X6" s="65" t="str">
        <f>IF('日割計算書（第１四半期）'!Q5&gt;'日割計算書（第１四半期）'!Z5,'日割計算書（第１四半期）'!Z5,'日割計算書（第１四半期）'!Q5)</f>
        <v/>
      </c>
      <c r="Y6" s="66">
        <f>IF($V6&gt;0,'日割計算書（第１四半期）'!H4,0)</f>
        <v>0</v>
      </c>
      <c r="Z6" s="66">
        <f>IF($V6&gt;0,'日割計算書（第１四半期）'!I4,0)</f>
        <v>0</v>
      </c>
      <c r="AB6" s="83">
        <v>1</v>
      </c>
      <c r="AC6" s="84">
        <f>N10</f>
        <v>0</v>
      </c>
      <c r="AD6" s="84">
        <f t="shared" ref="AD6:AE6" si="0">O10</f>
        <v>0</v>
      </c>
      <c r="AE6" s="84">
        <f t="shared" si="0"/>
        <v>0</v>
      </c>
    </row>
    <row r="7" spans="1:31" ht="33" customHeight="1" x14ac:dyDescent="0.15">
      <c r="A7" s="191"/>
      <c r="B7" s="194"/>
      <c r="C7" s="214"/>
      <c r="D7" s="198"/>
      <c r="E7" s="199"/>
      <c r="F7" s="205"/>
      <c r="G7" s="181"/>
      <c r="H7" s="206"/>
      <c r="I7" s="193" t="s">
        <v>10</v>
      </c>
      <c r="J7" s="213" t="s">
        <v>11</v>
      </c>
      <c r="K7" s="194"/>
      <c r="L7" s="194"/>
      <c r="M7" s="193" t="s">
        <v>12</v>
      </c>
      <c r="N7" s="211">
        <v>4</v>
      </c>
      <c r="O7" s="211">
        <v>5</v>
      </c>
      <c r="P7" s="211">
        <v>6</v>
      </c>
      <c r="Q7" s="193" t="s">
        <v>13</v>
      </c>
      <c r="S7" s="6" t="s">
        <v>59</v>
      </c>
      <c r="T7" s="15">
        <f>B12</f>
        <v>0</v>
      </c>
      <c r="V7" s="63">
        <f>'日割計算書（第１四半期）'!A6</f>
        <v>0</v>
      </c>
      <c r="W7" s="64" t="str">
        <f>IF(V7&gt;0,'日割計算書（第１四半期）'!D6,"")</f>
        <v/>
      </c>
      <c r="X7" s="65" t="str">
        <f>IF('日割計算書（第１四半期）'!Q7&gt;'日割計算書（第１四半期）'!Z7,'日割計算書（第１四半期）'!Z7,'日割計算書（第１四半期）'!Q7)</f>
        <v/>
      </c>
      <c r="Y7" s="66">
        <f>IF($V7&gt;0,'日割計算書（第１四半期）'!H6,0)</f>
        <v>0</v>
      </c>
      <c r="Z7" s="66">
        <f>IF($V7&gt;0,'日割計算書（第１四半期）'!I6,0)</f>
        <v>0</v>
      </c>
      <c r="AB7" s="83">
        <v>2</v>
      </c>
      <c r="AC7" s="84">
        <f>N13</f>
        <v>0</v>
      </c>
      <c r="AD7" s="84">
        <f t="shared" ref="AD7:AE7" si="1">O13</f>
        <v>0</v>
      </c>
      <c r="AE7" s="84">
        <f t="shared" si="1"/>
        <v>0</v>
      </c>
    </row>
    <row r="8" spans="1:31" ht="81.75" customHeight="1" x14ac:dyDescent="0.15">
      <c r="A8" s="192"/>
      <c r="B8" s="195"/>
      <c r="C8" s="215"/>
      <c r="D8" s="200"/>
      <c r="E8" s="201"/>
      <c r="F8" s="207"/>
      <c r="G8" s="208"/>
      <c r="H8" s="209"/>
      <c r="I8" s="195"/>
      <c r="J8" s="215"/>
      <c r="K8" s="194"/>
      <c r="L8" s="195"/>
      <c r="M8" s="195"/>
      <c r="N8" s="212"/>
      <c r="O8" s="212"/>
      <c r="P8" s="212"/>
      <c r="Q8" s="195"/>
      <c r="S8" s="6" t="s">
        <v>18</v>
      </c>
      <c r="T8" s="15">
        <f>B15</f>
        <v>0</v>
      </c>
      <c r="V8" s="63">
        <f>'日割計算書（第１四半期）'!A8</f>
        <v>0</v>
      </c>
      <c r="W8" s="64" t="str">
        <f>IF(V8&gt;0,'日割計算書（第１四半期）'!D8,"")</f>
        <v/>
      </c>
      <c r="X8" s="65" t="str">
        <f>IF('日割計算書（第１四半期）'!Q9&gt;'日割計算書（第１四半期）'!Z9,'日割計算書（第１四半期）'!Z9,'日割計算書（第１四半期）'!Q9)</f>
        <v/>
      </c>
      <c r="Y8" s="66">
        <f>IF($V8&gt;0,'日割計算書（第１四半期）'!H8,0)</f>
        <v>0</v>
      </c>
      <c r="Z8" s="66">
        <f>IF($V8&gt;0,'日割計算書（第１四半期）'!I8,0)</f>
        <v>0</v>
      </c>
      <c r="AB8" s="83">
        <v>3</v>
      </c>
      <c r="AC8" s="84">
        <f>N16</f>
        <v>0</v>
      </c>
      <c r="AD8" s="84">
        <f t="shared" ref="AD8:AE8" si="2">O16</f>
        <v>0</v>
      </c>
      <c r="AE8" s="84">
        <f t="shared" si="2"/>
        <v>0</v>
      </c>
    </row>
    <row r="9" spans="1:31" ht="30" customHeight="1" x14ac:dyDescent="0.15">
      <c r="A9" s="190">
        <v>1</v>
      </c>
      <c r="B9" s="229"/>
      <c r="C9" s="223"/>
      <c r="D9" s="232"/>
      <c r="E9" s="233"/>
      <c r="F9" s="238"/>
      <c r="G9" s="239"/>
      <c r="H9" s="240"/>
      <c r="I9" s="219"/>
      <c r="J9" s="219"/>
      <c r="K9" s="222"/>
      <c r="L9" s="223"/>
      <c r="M9" s="19" t="s">
        <v>14</v>
      </c>
      <c r="N9" s="22">
        <f>IF(AND($I9&lt;=DATEVALUE("2025/4/30"),$J9&lt;=DATEVALUE("2026/3/31"),$J9&gt;=DATEVALUE("2025/4/1")),IF(OR(IFERROR(VLOOKUP($A9,$V$6:$Y$25,4,FALSE),"")="",IFERROR(VLOOKUP($A9,$V$6:$Y$25,2,FALSE),"")&lt;&gt;N$7),VLOOKUP($F9,借上宿舎台帳!$B$6:$F$25,5,FALSE),VLOOKUP($A9,$V$6:$Y$25,4,FALSE)),0)</f>
        <v>0</v>
      </c>
      <c r="O9" s="22">
        <f>IF(AND($I9&lt;=DATEVALUE("2025/5/31"),$J9&lt;=DATEVALUE("2026/3/31"),$J9&gt;=DATEVALUE("2025/5/1")),IF(OR(IFERROR(VLOOKUP($A9,$V$6:$Y$25,4,FALSE),"")="",IFERROR(VLOOKUP($A9,$V$6:$Y$25,2,FALSE),"")&lt;&gt;O$7),VLOOKUP($F9,借上宿舎台帳!$B$6:$F$25,5,FALSE),VLOOKUP($A9,$V$6:$Y$25,4,FALSE)),0)</f>
        <v>0</v>
      </c>
      <c r="P9" s="22">
        <f>IF(AND($J9&gt;=DATEVALUE("2025/6/1"),$J9&lt;=DATEVALUE("2026/3/31")),IF(OR(IFERROR(VLOOKUP($A9,$V$6:$Y$25,4,FALSE),"")="",IFERROR(VLOOKUP($A9,$V$6:$Y$25,2,FALSE),"")&lt;&gt;P$7),VLOOKUP($F9,借上宿舎台帳!$B$6:$F$25,5,FALSE),VLOOKUP($A9,$V$6:$Y$25,4,FALSE)),0)</f>
        <v>0</v>
      </c>
      <c r="Q9" s="226">
        <f>IF(B9&gt;0,SUM(N11:P11),0)</f>
        <v>0</v>
      </c>
      <c r="R9" s="30" t="b">
        <v>0</v>
      </c>
      <c r="S9" s="6" t="s">
        <v>19</v>
      </c>
      <c r="T9" s="15">
        <f>B18</f>
        <v>0</v>
      </c>
      <c r="V9" s="63">
        <f>'日割計算書（第１四半期）'!A10</f>
        <v>0</v>
      </c>
      <c r="W9" s="64" t="str">
        <f>IF(V9&gt;0,'日割計算書（第１四半期）'!D10,"")</f>
        <v/>
      </c>
      <c r="X9" s="65" t="str">
        <f>IF('日割計算書（第１四半期）'!Q11&gt;'日割計算書（第１四半期）'!Z11,'日割計算書（第１四半期）'!Z11,'日割計算書（第１四半期）'!Q11)</f>
        <v/>
      </c>
      <c r="Y9" s="66">
        <f>IF($V9&gt;0,'日割計算書（第１四半期）'!H10,0)</f>
        <v>0</v>
      </c>
      <c r="Z9" s="66">
        <f>IF($V9&gt;0,'日割計算書（第１四半期）'!I10,0)</f>
        <v>0</v>
      </c>
      <c r="AB9" s="83">
        <v>4</v>
      </c>
      <c r="AC9" s="84">
        <f>N19</f>
        <v>0</v>
      </c>
      <c r="AD9" s="84">
        <f t="shared" ref="AD9:AE9" si="3">O19</f>
        <v>0</v>
      </c>
      <c r="AE9" s="84">
        <f t="shared" si="3"/>
        <v>0</v>
      </c>
    </row>
    <row r="10" spans="1:31" ht="30" customHeight="1" x14ac:dyDescent="0.15">
      <c r="A10" s="191"/>
      <c r="B10" s="230"/>
      <c r="C10" s="224"/>
      <c r="D10" s="234"/>
      <c r="E10" s="235"/>
      <c r="F10" s="241"/>
      <c r="G10" s="242"/>
      <c r="H10" s="243"/>
      <c r="I10" s="220"/>
      <c r="J10" s="220"/>
      <c r="K10" s="222"/>
      <c r="L10" s="224"/>
      <c r="M10" s="19" t="s">
        <v>15</v>
      </c>
      <c r="N10" s="22">
        <f>IF(AND($I9&lt;=DATEVALUE("2025/4/30"),$J9&lt;=DATEVALUE("2026/3/31"),$J9&gt;=DATEVALUE("2025/4/1")),IF(OR(IFERROR(VLOOKUP($A9,$V$6:$Z$25,5,FALSE),"")="",IFERROR(VLOOKUP($A9,$V$6:$Z$25,2,FALSE),"")&lt;&gt;N$7),VLOOKUP($F9,借上宿舎台帳!$B$6:$G$25,6,FALSE),VLOOKUP($A9,$V$6:$Z$25,5,FALSE)),0)</f>
        <v>0</v>
      </c>
      <c r="O10" s="22">
        <f>IF(AND($I9&lt;=DATEVALUE("2025/5/31"),$J9&lt;=DATEVALUE("2026/3/31"),$J9&gt;=DATEVALUE("2025/5/1")),IF(OR(IFERROR(VLOOKUP($A9,$V$6:$Z$25,5,FALSE),"")="",IFERROR(VLOOKUP($A9,$V$6:$Z$25,2,FALSE),"")&lt;&gt;O$7),VLOOKUP($F9,借上宿舎台帳!$B$6:$G$25,6,FALSE),VLOOKUP($A9,$V$6:$Z$25,5,FALSE)),0)</f>
        <v>0</v>
      </c>
      <c r="P10" s="22">
        <f>IF(AND($J9&gt;=DATEVALUE("2025/6/1"),$J9&lt;=DATEVALUE("2026/3/31")),IF(OR(IFERROR(VLOOKUP($A9,$V$6:$Z$25,5,FALSE),"")="",IFERROR(VLOOKUP($A9,$V$6:$Z$25,2,FALSE),"")&lt;&gt;P$7),VLOOKUP($F9,借上宿舎台帳!$B$6:$G$25,6,FALSE),VLOOKUP($A9,$V$6:$Z$25,5,FALSE)),0)</f>
        <v>0</v>
      </c>
      <c r="Q10" s="227"/>
      <c r="S10" s="6" t="s">
        <v>20</v>
      </c>
      <c r="T10" s="15">
        <f>B21</f>
        <v>0</v>
      </c>
      <c r="V10" s="63">
        <f>'日割計算書（第１四半期）'!A12</f>
        <v>0</v>
      </c>
      <c r="W10" s="64" t="str">
        <f>IF(V10&gt;0,'日割計算書（第１四半期）'!D12,"")</f>
        <v/>
      </c>
      <c r="X10" s="65" t="str">
        <f>IF('日割計算書（第１四半期）'!Q13&gt;'日割計算書（第１四半期）'!Z13,'日割計算書（第１四半期）'!Z13,'日割計算書（第１四半期）'!Q13)</f>
        <v/>
      </c>
      <c r="Y10" s="66">
        <f>IF($V10&gt;0,'日割計算書（第１四半期）'!H12,0)</f>
        <v>0</v>
      </c>
      <c r="Z10" s="66">
        <f>IF($V10&gt;0,'日割計算書（第１四半期）'!I12,0)</f>
        <v>0</v>
      </c>
      <c r="AB10" s="83">
        <v>5</v>
      </c>
      <c r="AC10" s="84">
        <f>N22</f>
        <v>0</v>
      </c>
      <c r="AD10" s="84">
        <f t="shared" ref="AD10:AE10" si="4">O22</f>
        <v>0</v>
      </c>
      <c r="AE10" s="84">
        <f t="shared" si="4"/>
        <v>0</v>
      </c>
    </row>
    <row r="11" spans="1:31" ht="30" customHeight="1" x14ac:dyDescent="0.15">
      <c r="A11" s="192"/>
      <c r="B11" s="231"/>
      <c r="C11" s="225"/>
      <c r="D11" s="236"/>
      <c r="E11" s="237"/>
      <c r="F11" s="244"/>
      <c r="G11" s="245"/>
      <c r="H11" s="246"/>
      <c r="I11" s="221"/>
      <c r="J11" s="221"/>
      <c r="K11" s="222"/>
      <c r="L11" s="225"/>
      <c r="M11" s="19" t="s">
        <v>16</v>
      </c>
      <c r="N11" s="82">
        <f>IF(OR(IFERROR(VLOOKUP($A9,$V$6:$X$25,3,FALSE),"")="",IFERROR(VLOOKUP($A9,$V$6:$X$25,2,FALSE),"")&lt;&gt;N$7),ROUNDDOWN(IF((N9-N10)&gt;=82000,82000,N9-N10)*3/4,-2),VLOOKUP($A9,$V$6:$X$25,3,FALSE))</f>
        <v>0</v>
      </c>
      <c r="O11" s="82">
        <f>IF(OR(IFERROR(VLOOKUP($A9,$V$6:$X$25,3,FALSE),"")="",IFERROR(VLOOKUP($A9,$V$6:$X$25,2,FALSE),"")&lt;&gt;O$7),ROUNDDOWN(IF((O9-O10)&gt;=82000,82000,O9-O10)*3/4,-2),VLOOKUP($A9,$V$6:$X$25,3,FALSE))</f>
        <v>0</v>
      </c>
      <c r="P11" s="82">
        <f>IF(OR(IFERROR(VLOOKUP($A9,$V$6:$X$25,3,FALSE),"")="",IFERROR(VLOOKUP($A9,$V$6:$X$25,2,FALSE),"")&lt;&gt;P$7),ROUNDDOWN(IF((P9-P10)&gt;=82000,82000,P9-P10)*3/4,-2),VLOOKUP($A9,$V$6:$X$25,3,FALSE))</f>
        <v>0</v>
      </c>
      <c r="Q11" s="228"/>
      <c r="S11" s="6" t="s">
        <v>21</v>
      </c>
      <c r="T11" s="15">
        <f>B24</f>
        <v>0</v>
      </c>
      <c r="V11" s="63">
        <f>'日割計算書（第１四半期）'!A14</f>
        <v>0</v>
      </c>
      <c r="W11" s="64" t="str">
        <f>IF(V11&gt;0,'日割計算書（第１四半期）'!D14,"")</f>
        <v/>
      </c>
      <c r="X11" s="65" t="str">
        <f>IF('日割計算書（第１四半期）'!Q15&gt;'日割計算書（第１四半期）'!Z15,'日割計算書（第１四半期）'!Z15,'日割計算書（第１四半期）'!Q15)</f>
        <v/>
      </c>
      <c r="Y11" s="66">
        <f>IF($V11&gt;0,'日割計算書（第１四半期）'!H14,0)</f>
        <v>0</v>
      </c>
      <c r="Z11" s="66">
        <f>IF($V11&gt;0,'日割計算書（第１四半期）'!I14,0)</f>
        <v>0</v>
      </c>
      <c r="AB11" s="83">
        <v>6</v>
      </c>
      <c r="AC11" s="84">
        <f>N25</f>
        <v>0</v>
      </c>
      <c r="AD11" s="84">
        <f t="shared" ref="AD11:AE11" si="5">O25</f>
        <v>0</v>
      </c>
      <c r="AE11" s="84">
        <f t="shared" si="5"/>
        <v>0</v>
      </c>
    </row>
    <row r="12" spans="1:31" ht="30" customHeight="1" x14ac:dyDescent="0.15">
      <c r="A12" s="190">
        <v>2</v>
      </c>
      <c r="B12" s="229"/>
      <c r="C12" s="223"/>
      <c r="D12" s="232"/>
      <c r="E12" s="233"/>
      <c r="F12" s="238"/>
      <c r="G12" s="239"/>
      <c r="H12" s="240"/>
      <c r="I12" s="219"/>
      <c r="J12" s="219"/>
      <c r="K12" s="222"/>
      <c r="L12" s="223"/>
      <c r="M12" s="19" t="s">
        <v>14</v>
      </c>
      <c r="N12" s="22">
        <f>IF(AND($I12&lt;=DATEVALUE("2025/4/30"),$J12&lt;=DATEVALUE("2026/3/31"),$J12&gt;=DATEVALUE("2025/4/1")),IF(OR(IFERROR(VLOOKUP($A12,$V$6:$Y$25,4,FALSE),"")="",IFERROR(VLOOKUP($A12,$V$6:$Y$25,2,FALSE),"")&lt;&gt;N$7),VLOOKUP($F12,借上宿舎台帳!$B$6:$F$25,5,FALSE),VLOOKUP($A12,$V$6:$Y$25,4,FALSE)),0)</f>
        <v>0</v>
      </c>
      <c r="O12" s="22">
        <f>IF(AND($I12&lt;=DATEVALUE("2025/5/31"),$J12&lt;=DATEVALUE("2026/3/31"),$J12&gt;=DATEVALUE("2025/5/1")),IF(OR(IFERROR(VLOOKUP($A12,$V$6:$Y$25,4,FALSE),"")="",IFERROR(VLOOKUP($A12,$V$6:$Y$25,2,FALSE),"")&lt;&gt;O$7),VLOOKUP($F12,借上宿舎台帳!$B$6:$F$25,5,FALSE),VLOOKUP($A12,$V$6:$Y$25,4,FALSE)),0)</f>
        <v>0</v>
      </c>
      <c r="P12" s="22">
        <f>IF(AND($J12&gt;=DATEVALUE("2025/6/1"),$J12&lt;=DATEVALUE("2026/3/31")),IF(OR(IFERROR(VLOOKUP($A12,$V$6:$Y$25,4,FALSE),"")="",IFERROR(VLOOKUP($A12,$V$6:$Y$25,2,FALSE),"")&lt;&gt;P$7),VLOOKUP($F12,借上宿舎台帳!$B$6:$F$25,5,FALSE),VLOOKUP($A12,$V$6:$Y$25,4,FALSE)),0)</f>
        <v>0</v>
      </c>
      <c r="Q12" s="226">
        <f t="shared" ref="Q12" si="6">IF(B12&gt;0,SUM(N14:P14),0)</f>
        <v>0</v>
      </c>
      <c r="S12" s="6" t="s">
        <v>60</v>
      </c>
      <c r="T12" s="15">
        <f>B27</f>
        <v>0</v>
      </c>
      <c r="V12" s="63">
        <f>'日割計算書（第１四半期）'!A16</f>
        <v>0</v>
      </c>
      <c r="W12" s="64" t="str">
        <f>IF(V12&gt;0,'日割計算書（第１四半期）'!D16,"")</f>
        <v/>
      </c>
      <c r="X12" s="65" t="str">
        <f>IF('日割計算書（第１四半期）'!Q17&gt;'日割計算書（第１四半期）'!Z17,'日割計算書（第１四半期）'!Z17,'日割計算書（第１四半期）'!Q17)</f>
        <v/>
      </c>
      <c r="Y12" s="66">
        <f>IF($V12&gt;0,'日割計算書（第１四半期）'!H16,0)</f>
        <v>0</v>
      </c>
      <c r="Z12" s="66">
        <f>IF($V12&gt;0,'日割計算書（第１四半期）'!I16,0)</f>
        <v>0</v>
      </c>
      <c r="AB12" s="83">
        <v>7</v>
      </c>
      <c r="AC12" s="84">
        <f>N28</f>
        <v>0</v>
      </c>
      <c r="AD12" s="84">
        <f t="shared" ref="AD12:AE12" si="7">O28</f>
        <v>0</v>
      </c>
      <c r="AE12" s="84">
        <f t="shared" si="7"/>
        <v>0</v>
      </c>
    </row>
    <row r="13" spans="1:31" ht="30" customHeight="1" x14ac:dyDescent="0.15">
      <c r="A13" s="191"/>
      <c r="B13" s="230"/>
      <c r="C13" s="224"/>
      <c r="D13" s="234"/>
      <c r="E13" s="235"/>
      <c r="F13" s="241"/>
      <c r="G13" s="242"/>
      <c r="H13" s="243"/>
      <c r="I13" s="220"/>
      <c r="J13" s="220"/>
      <c r="K13" s="222"/>
      <c r="L13" s="224"/>
      <c r="M13" s="19" t="s">
        <v>15</v>
      </c>
      <c r="N13" s="22">
        <f>IF(AND($I12&lt;=DATEVALUE("2025/4/30"),$J12&lt;=DATEVALUE("2026/3/31"),$J12&gt;=DATEVALUE("2025/4/1")),IF(OR(IFERROR(VLOOKUP($A12,$V$6:$Z$25,5,FALSE),"")="",IFERROR(VLOOKUP($A12,$V$6:$Z$25,2,FALSE),"")&lt;&gt;N$7),VLOOKUP($F12,借上宿舎台帳!$B$6:$G$25,6,FALSE),VLOOKUP($A12,$V$6:$Z$25,5,FALSE)),0)</f>
        <v>0</v>
      </c>
      <c r="O13" s="22">
        <f>IF(AND($I12&lt;=DATEVALUE("2025/5/31"),$J12&lt;=DATEVALUE("2026/3/31"),$J12&gt;=DATEVALUE("2025/5/1")),IF(OR(IFERROR(VLOOKUP($A12,$V$6:$Z$25,5,FALSE),"")="",IFERROR(VLOOKUP($A12,$V$6:$Z$25,2,FALSE),"")&lt;&gt;O$7),VLOOKUP($F12,借上宿舎台帳!$B$6:$G$25,6,FALSE),VLOOKUP($A12,$V$6:$Z$25,5,FALSE)),0)</f>
        <v>0</v>
      </c>
      <c r="P13" s="22">
        <f>IF(AND($J12&gt;=DATEVALUE("2025/6/1"),$J12&lt;=DATEVALUE("2026/3/31")),IF(OR(IFERROR(VLOOKUP($A12,$V$6:$Z$25,5,FALSE),"")="",IFERROR(VLOOKUP($A12,$V$6:$Z$25,2,FALSE),"")&lt;&gt;P$7),VLOOKUP($F12,借上宿舎台帳!$B$6:$G$25,6,FALSE),VLOOKUP($A12,$V$6:$Z$25,5,FALSE)),0)</f>
        <v>0</v>
      </c>
      <c r="Q13" s="227"/>
      <c r="S13" s="6" t="s">
        <v>61</v>
      </c>
      <c r="T13" s="15">
        <f>B30</f>
        <v>0</v>
      </c>
      <c r="V13" s="63">
        <f>'日割計算書（第１四半期）'!A18</f>
        <v>0</v>
      </c>
      <c r="W13" s="64" t="str">
        <f>IF(V13&gt;0,'日割計算書（第１四半期）'!D18,"")</f>
        <v/>
      </c>
      <c r="X13" s="65" t="str">
        <f>IF('日割計算書（第１四半期）'!Q19&gt;'日割計算書（第１四半期）'!Z19,'日割計算書（第１四半期）'!Z19,'日割計算書（第１四半期）'!Q19)</f>
        <v/>
      </c>
      <c r="Y13" s="66">
        <f>IF($V13&gt;0,'日割計算書（第１四半期）'!H18,0)</f>
        <v>0</v>
      </c>
      <c r="Z13" s="66">
        <f>IF($V13&gt;0,'日割計算書（第１四半期）'!I18,0)</f>
        <v>0</v>
      </c>
      <c r="AB13" s="83">
        <v>8</v>
      </c>
      <c r="AC13" s="84">
        <f>N31</f>
        <v>0</v>
      </c>
      <c r="AD13" s="84">
        <f t="shared" ref="AD13:AE13" si="8">O31</f>
        <v>0</v>
      </c>
      <c r="AE13" s="84">
        <f t="shared" si="8"/>
        <v>0</v>
      </c>
    </row>
    <row r="14" spans="1:31" ht="30" customHeight="1" x14ac:dyDescent="0.15">
      <c r="A14" s="192"/>
      <c r="B14" s="231"/>
      <c r="C14" s="225"/>
      <c r="D14" s="236"/>
      <c r="E14" s="237"/>
      <c r="F14" s="244"/>
      <c r="G14" s="245"/>
      <c r="H14" s="246"/>
      <c r="I14" s="221"/>
      <c r="J14" s="221"/>
      <c r="K14" s="222"/>
      <c r="L14" s="225"/>
      <c r="M14" s="19" t="s">
        <v>16</v>
      </c>
      <c r="N14" s="82">
        <f>IF(OR(IFERROR(VLOOKUP($A12,$V$6:$X$25,3,FALSE),"")="",IFERROR(VLOOKUP($A12,$V$6:$X$25,2,FALSE),"")&lt;&gt;N$7),ROUNDDOWN(IF((N12-N13)&gt;=82000,82000,N12-N13)*3/4,-2),VLOOKUP($A12,$V$6:$X$25,3,FALSE))</f>
        <v>0</v>
      </c>
      <c r="O14" s="82">
        <f>IF(OR(IFERROR(VLOOKUP($A12,$V$6:$X$25,3,FALSE),"")="",IFERROR(VLOOKUP($A12,$V$6:$X$25,2,FALSE),"")&lt;&gt;O$7),ROUNDDOWN(IF((O12-O13)&gt;=82000,82000,O12-O13)*3/4,-2),VLOOKUP($A12,$V$6:$X$25,3,FALSE))</f>
        <v>0</v>
      </c>
      <c r="P14" s="82">
        <f>IF(OR(IFERROR(VLOOKUP($A12,$V$6:$X$25,3,FALSE),"")="",IFERROR(VLOOKUP($A12,$V$6:$X$25,2,FALSE),"")&lt;&gt;P$7),ROUNDDOWN(IF((P12-P13)&gt;=82000,82000,P12-P13)*3/4,-2),VLOOKUP($A12,$V$6:$X$25,3,FALSE))</f>
        <v>0</v>
      </c>
      <c r="Q14" s="228"/>
      <c r="S14" s="6" t="s">
        <v>62</v>
      </c>
      <c r="T14" s="15">
        <f>B33</f>
        <v>0</v>
      </c>
      <c r="V14" s="63">
        <f>'日割計算書（第１四半期）'!A20</f>
        <v>0</v>
      </c>
      <c r="W14" s="64" t="str">
        <f>IF(V14&gt;0,'日割計算書（第１四半期）'!D20,"")</f>
        <v/>
      </c>
      <c r="X14" s="65" t="str">
        <f>IF('日割計算書（第１四半期）'!Q21&gt;'日割計算書（第１四半期）'!Z21,'日割計算書（第１四半期）'!Z21,'日割計算書（第１四半期）'!Q21)</f>
        <v/>
      </c>
      <c r="Y14" s="66">
        <f>IF($V14&gt;0,'日割計算書（第１四半期）'!H20,0)</f>
        <v>0</v>
      </c>
      <c r="Z14" s="66">
        <f>IF($V14&gt;0,'日割計算書（第１四半期）'!I20,0)</f>
        <v>0</v>
      </c>
      <c r="AB14" s="83">
        <v>9</v>
      </c>
      <c r="AC14" s="84">
        <f>N34</f>
        <v>0</v>
      </c>
      <c r="AD14" s="84">
        <f t="shared" ref="AD14:AE14" si="9">O34</f>
        <v>0</v>
      </c>
      <c r="AE14" s="84">
        <f t="shared" si="9"/>
        <v>0</v>
      </c>
    </row>
    <row r="15" spans="1:31" ht="30" customHeight="1" x14ac:dyDescent="0.15">
      <c r="A15" s="190">
        <v>3</v>
      </c>
      <c r="B15" s="229"/>
      <c r="C15" s="223"/>
      <c r="D15" s="232"/>
      <c r="E15" s="233"/>
      <c r="F15" s="238"/>
      <c r="G15" s="239"/>
      <c r="H15" s="240"/>
      <c r="I15" s="219"/>
      <c r="J15" s="219"/>
      <c r="K15" s="222"/>
      <c r="L15" s="223"/>
      <c r="M15" s="19" t="s">
        <v>14</v>
      </c>
      <c r="N15" s="22">
        <f>IF(AND($I15&lt;=DATEVALUE("2025/4/30"),$J15&lt;=DATEVALUE("2026/3/31"),$J15&gt;=DATEVALUE("2025/4/1")),IF(OR(IFERROR(VLOOKUP($A15,$V$6:$Y$25,4,FALSE),"")="",IFERROR(VLOOKUP($A15,$V$6:$Y$25,2,FALSE),"")&lt;&gt;N$7),VLOOKUP($F15,借上宿舎台帳!$B$6:$F$25,5,FALSE),VLOOKUP($A15,$V$6:$Y$25,4,FALSE)),0)</f>
        <v>0</v>
      </c>
      <c r="O15" s="22">
        <f>IF(AND($I15&lt;=DATEVALUE("2025/5/31"),$J15&lt;=DATEVALUE("2026/3/31"),$J15&gt;=DATEVALUE("2025/5/1")),IF(OR(IFERROR(VLOOKUP($A15,$V$6:$Y$25,4,FALSE),"")="",IFERROR(VLOOKUP($A15,$V$6:$Y$25,2,FALSE),"")&lt;&gt;O$7),VLOOKUP($F15,借上宿舎台帳!$B$6:$F$25,5,FALSE),VLOOKUP($A15,$V$6:$Y$25,4,FALSE)),0)</f>
        <v>0</v>
      </c>
      <c r="P15" s="22">
        <f>IF(AND($J15&gt;=DATEVALUE("2025/6/1"),$J15&lt;=DATEVALUE("2026/3/31")),IF(OR(IFERROR(VLOOKUP($A15,$V$6:$Y$25,4,FALSE),"")="",IFERROR(VLOOKUP($A15,$V$6:$Y$25,2,FALSE),"")&lt;&gt;P$7),VLOOKUP($F15,借上宿舎台帳!$B$6:$F$25,5,FALSE),VLOOKUP($A15,$V$6:$Y$25,4,FALSE)),0)</f>
        <v>0</v>
      </c>
      <c r="Q15" s="226">
        <f t="shared" ref="Q15" si="10">IF(B15&gt;0,SUM(N17:P17),0)</f>
        <v>0</v>
      </c>
      <c r="S15" s="6" t="s">
        <v>63</v>
      </c>
      <c r="T15" s="15">
        <f>B36</f>
        <v>0</v>
      </c>
      <c r="V15" s="63">
        <f>'日割計算書（第１四半期）'!A22</f>
        <v>0</v>
      </c>
      <c r="W15" s="64" t="str">
        <f>IF(V15&gt;0,'日割計算書（第１四半期）'!D22,"")</f>
        <v/>
      </c>
      <c r="X15" s="65" t="str">
        <f>IF('日割計算書（第１四半期）'!Q23&gt;'日割計算書（第１四半期）'!Z23,'日割計算書（第１四半期）'!Z23,'日割計算書（第１四半期）'!Q23)</f>
        <v/>
      </c>
      <c r="Y15" s="66">
        <f>IF($V15&gt;0,'日割計算書（第１四半期）'!H22,0)</f>
        <v>0</v>
      </c>
      <c r="Z15" s="66">
        <f>IF($V15&gt;0,'日割計算書（第１四半期）'!I22,0)</f>
        <v>0</v>
      </c>
      <c r="AB15" s="83">
        <v>10</v>
      </c>
      <c r="AC15" s="84">
        <f>N37</f>
        <v>0</v>
      </c>
      <c r="AD15" s="84">
        <f t="shared" ref="AD15:AE15" si="11">O37</f>
        <v>0</v>
      </c>
      <c r="AE15" s="84">
        <f t="shared" si="11"/>
        <v>0</v>
      </c>
    </row>
    <row r="16" spans="1:31" ht="30" customHeight="1" x14ac:dyDescent="0.15">
      <c r="A16" s="191"/>
      <c r="B16" s="230"/>
      <c r="C16" s="224"/>
      <c r="D16" s="234"/>
      <c r="E16" s="235"/>
      <c r="F16" s="241"/>
      <c r="G16" s="242"/>
      <c r="H16" s="243"/>
      <c r="I16" s="220"/>
      <c r="J16" s="220"/>
      <c r="K16" s="222"/>
      <c r="L16" s="224"/>
      <c r="M16" s="19" t="s">
        <v>15</v>
      </c>
      <c r="N16" s="22">
        <f>IF(AND($I15&lt;=DATEVALUE("2025/4/30"),$J15&lt;=DATEVALUE("2026/3/31"),$J15&gt;=DATEVALUE("2025/4/1")),IF(OR(IFERROR(VLOOKUP($A15,$V$6:$Z$25,5,FALSE),"")="",IFERROR(VLOOKUP($A15,$V$6:$Z$25,2,FALSE),"")&lt;&gt;N$7),VLOOKUP($F15,借上宿舎台帳!$B$6:$G$25,6,FALSE),VLOOKUP($A15,$V$6:$Z$25,5,FALSE)),0)</f>
        <v>0</v>
      </c>
      <c r="O16" s="22">
        <f>IF(AND($I15&lt;=DATEVALUE("2025/5/31"),$J15&lt;=DATEVALUE("2026/3/31"),$J15&gt;=DATEVALUE("2025/5/1")),IF(OR(IFERROR(VLOOKUP($A15,$V$6:$Z$25,5,FALSE),"")="",IFERROR(VLOOKUP($A15,$V$6:$Z$25,2,FALSE),"")&lt;&gt;O$7),VLOOKUP($F15,借上宿舎台帳!$B$6:$G$25,6,FALSE),VLOOKUP($A15,$V$6:$Z$25,5,FALSE)),0)</f>
        <v>0</v>
      </c>
      <c r="P16" s="22">
        <f>IF(AND($J15&gt;=DATEVALUE("2025/6/1"),$J15&lt;=DATEVALUE("2026/3/31")),IF(OR(IFERROR(VLOOKUP($A15,$V$6:$Z$25,5,FALSE),"")="",IFERROR(VLOOKUP($A15,$V$6:$Z$25,2,FALSE),"")&lt;&gt;P$7),VLOOKUP($F15,借上宿舎台帳!$B$6:$G$25,6,FALSE),VLOOKUP($A15,$V$6:$Z$25,5,FALSE)),0)</f>
        <v>0</v>
      </c>
      <c r="Q16" s="227"/>
      <c r="S16" s="6" t="s">
        <v>64</v>
      </c>
      <c r="T16" s="15">
        <f>B39</f>
        <v>0</v>
      </c>
      <c r="V16" s="63">
        <f>'日割計算書（第１四半期）'!A24</f>
        <v>0</v>
      </c>
      <c r="W16" s="64" t="str">
        <f>IF(V16&gt;0,'日割計算書（第１四半期）'!D24,"")</f>
        <v/>
      </c>
      <c r="X16" s="65" t="str">
        <f>IF('日割計算書（第１四半期）'!Q25&gt;'日割計算書（第１四半期）'!Z25,'日割計算書（第１四半期）'!Z25,'日割計算書（第１四半期）'!Q25)</f>
        <v/>
      </c>
      <c r="Y16" s="66">
        <f>IF($V16&gt;0,'日割計算書（第１四半期）'!H24,0)</f>
        <v>0</v>
      </c>
      <c r="Z16" s="66">
        <f>IF($V16&gt;0,'日割計算書（第１四半期）'!I24,0)</f>
        <v>0</v>
      </c>
      <c r="AB16" s="83">
        <v>11</v>
      </c>
      <c r="AC16" s="84">
        <f>N40</f>
        <v>0</v>
      </c>
      <c r="AD16" s="84">
        <f t="shared" ref="AD16:AE16" si="12">O40</f>
        <v>0</v>
      </c>
      <c r="AE16" s="84">
        <f t="shared" si="12"/>
        <v>0</v>
      </c>
    </row>
    <row r="17" spans="1:31" ht="30" customHeight="1" x14ac:dyDescent="0.15">
      <c r="A17" s="192"/>
      <c r="B17" s="231"/>
      <c r="C17" s="225"/>
      <c r="D17" s="236"/>
      <c r="E17" s="237"/>
      <c r="F17" s="244"/>
      <c r="G17" s="245"/>
      <c r="H17" s="246"/>
      <c r="I17" s="221"/>
      <c r="J17" s="221"/>
      <c r="K17" s="222"/>
      <c r="L17" s="225"/>
      <c r="M17" s="19" t="s">
        <v>16</v>
      </c>
      <c r="N17" s="82">
        <f>IF(OR(IFERROR(VLOOKUP($A15,$V$6:$X$25,3,FALSE),"")="",IFERROR(VLOOKUP($A15,$V$6:$X$25,2,FALSE),"")&lt;&gt;N$7),ROUNDDOWN(IF((N15-N16)&gt;=82000,82000,N15-N16)*3/4,-2),VLOOKUP($A15,$V$6:$X$25,3,FALSE))</f>
        <v>0</v>
      </c>
      <c r="O17" s="82">
        <f>IF(OR(IFERROR(VLOOKUP($A15,$V$6:$X$25,3,FALSE),"")="",IFERROR(VLOOKUP($A15,$V$6:$X$25,2,FALSE),"")&lt;&gt;O$7),ROUNDDOWN(IF((O15-O16)&gt;=82000,82000,O15-O16)*3/4,-2),VLOOKUP($A15,$V$6:$X$25,3,FALSE))</f>
        <v>0</v>
      </c>
      <c r="P17" s="82">
        <f>IF(OR(IFERROR(VLOOKUP($A15,$V$6:$X$25,3,FALSE),"")="",IFERROR(VLOOKUP($A15,$V$6:$X$25,2,FALSE),"")&lt;&gt;P$7),ROUNDDOWN(IF((P15-P16)&gt;=82000,82000,P15-P16)*3/4,-2),VLOOKUP($A15,$V$6:$X$25,3,FALSE))</f>
        <v>0</v>
      </c>
      <c r="Q17" s="228"/>
      <c r="S17" s="6" t="s">
        <v>65</v>
      </c>
      <c r="T17" s="15">
        <f>B42</f>
        <v>0</v>
      </c>
      <c r="V17" s="63">
        <f>'日割計算書（第１四半期）'!A26</f>
        <v>0</v>
      </c>
      <c r="W17" s="64" t="str">
        <f>IF(V17&gt;0,'日割計算書（第１四半期）'!D26,"")</f>
        <v/>
      </c>
      <c r="X17" s="65" t="str">
        <f>IF('日割計算書（第１四半期）'!Q27&gt;'日割計算書（第１四半期）'!Z27,'日割計算書（第１四半期）'!Z27,'日割計算書（第１四半期）'!Q27)</f>
        <v/>
      </c>
      <c r="Y17" s="66">
        <f>IF($V17&gt;0,'日割計算書（第１四半期）'!H26,0)</f>
        <v>0</v>
      </c>
      <c r="Z17" s="66">
        <f>IF($V17&gt;0,'日割計算書（第１四半期）'!I26,0)</f>
        <v>0</v>
      </c>
      <c r="AB17" s="83">
        <v>12</v>
      </c>
      <c r="AC17" s="84">
        <f>N43</f>
        <v>0</v>
      </c>
      <c r="AD17" s="84">
        <f t="shared" ref="AD17:AE17" si="13">O43</f>
        <v>0</v>
      </c>
      <c r="AE17" s="84">
        <f t="shared" si="13"/>
        <v>0</v>
      </c>
    </row>
    <row r="18" spans="1:31" ht="30" customHeight="1" x14ac:dyDescent="0.15">
      <c r="A18" s="190">
        <v>4</v>
      </c>
      <c r="B18" s="229"/>
      <c r="C18" s="223"/>
      <c r="D18" s="232"/>
      <c r="E18" s="233"/>
      <c r="F18" s="238"/>
      <c r="G18" s="239"/>
      <c r="H18" s="240"/>
      <c r="I18" s="219"/>
      <c r="J18" s="219"/>
      <c r="K18" s="222"/>
      <c r="L18" s="223"/>
      <c r="M18" s="19" t="s">
        <v>14</v>
      </c>
      <c r="N18" s="22">
        <f>IF(AND($I18&lt;=DATEVALUE("2025/4/30"),$J18&lt;=DATEVALUE("2026/3/31"),$J18&gt;=DATEVALUE("2025/4/1")),IF(OR(IFERROR(VLOOKUP($A18,$V$6:$Y$25,4,FALSE),"")="",IFERROR(VLOOKUP($A18,$V$6:$Y$25,2,FALSE),"")&lt;&gt;N$7),VLOOKUP($F18,借上宿舎台帳!$B$6:$F$25,5,FALSE),VLOOKUP($A18,$V$6:$Y$25,4,FALSE)),0)</f>
        <v>0</v>
      </c>
      <c r="O18" s="22">
        <f>IF(AND($I18&lt;=DATEVALUE("2025/5/31"),$J18&lt;=DATEVALUE("2026/3/31"),$J18&gt;=DATEVALUE("2025/5/1")),IF(OR(IFERROR(VLOOKUP($A18,$V$6:$Y$25,4,FALSE),"")="",IFERROR(VLOOKUP($A18,$V$6:$Y$25,2,FALSE),"")&lt;&gt;O$7),VLOOKUP($F18,借上宿舎台帳!$B$6:$F$25,5,FALSE),VLOOKUP($A18,$V$6:$Y$25,4,FALSE)),0)</f>
        <v>0</v>
      </c>
      <c r="P18" s="22">
        <f>IF(AND($J18&gt;=DATEVALUE("2025/6/1"),$J18&lt;=DATEVALUE("2026/3/31")),IF(OR(IFERROR(VLOOKUP($A18,$V$6:$Y$25,4,FALSE),"")="",IFERROR(VLOOKUP($A18,$V$6:$Y$25,2,FALSE),"")&lt;&gt;P$7),VLOOKUP($F18,借上宿舎台帳!$B$6:$F$25,5,FALSE),VLOOKUP($A18,$V$6:$Y$25,4,FALSE)),0)</f>
        <v>0</v>
      </c>
      <c r="Q18" s="226">
        <f t="shared" ref="Q18:Q66" si="14">IF(B18&gt;0,SUM(N20:P20),0)</f>
        <v>0</v>
      </c>
      <c r="S18" s="6" t="s">
        <v>66</v>
      </c>
      <c r="T18" s="15">
        <f>B45</f>
        <v>0</v>
      </c>
      <c r="V18" s="63">
        <f>'日割計算書（第１四半期）'!A28</f>
        <v>0</v>
      </c>
      <c r="W18" s="64" t="str">
        <f>IF(V18&gt;0,'日割計算書（第１四半期）'!D28,"")</f>
        <v/>
      </c>
      <c r="X18" s="65" t="str">
        <f>IF('日割計算書（第１四半期）'!Q29&gt;'日割計算書（第１四半期）'!Z29,'日割計算書（第１四半期）'!Z29,'日割計算書（第１四半期）'!Q29)</f>
        <v/>
      </c>
      <c r="Y18" s="66">
        <f>IF($V18&gt;0,'日割計算書（第１四半期）'!H28,0)</f>
        <v>0</v>
      </c>
      <c r="Z18" s="66">
        <f>IF($V18&gt;0,'日割計算書（第１四半期）'!I28,0)</f>
        <v>0</v>
      </c>
      <c r="AB18" s="83">
        <v>13</v>
      </c>
      <c r="AC18" s="84">
        <f>N46</f>
        <v>0</v>
      </c>
      <c r="AD18" s="84">
        <f t="shared" ref="AD18:AE18" si="15">O46</f>
        <v>0</v>
      </c>
      <c r="AE18" s="84">
        <f t="shared" si="15"/>
        <v>0</v>
      </c>
    </row>
    <row r="19" spans="1:31" ht="30" customHeight="1" x14ac:dyDescent="0.15">
      <c r="A19" s="191"/>
      <c r="B19" s="230"/>
      <c r="C19" s="224"/>
      <c r="D19" s="234"/>
      <c r="E19" s="235"/>
      <c r="F19" s="241"/>
      <c r="G19" s="242"/>
      <c r="H19" s="243"/>
      <c r="I19" s="220"/>
      <c r="J19" s="220"/>
      <c r="K19" s="222"/>
      <c r="L19" s="224"/>
      <c r="M19" s="19" t="s">
        <v>15</v>
      </c>
      <c r="N19" s="22">
        <f>IF(AND($I18&lt;=DATEVALUE("2025/4/30"),$J18&lt;=DATEVALUE("2026/3/31"),$J18&gt;=DATEVALUE("2025/4/1")),IF(OR(IFERROR(VLOOKUP($A18,$V$6:$Z$25,5,FALSE),"")="",IFERROR(VLOOKUP($A18,$V$6:$Z$25,2,FALSE),"")&lt;&gt;N$7),VLOOKUP($F18,借上宿舎台帳!$B$6:$G$25,6,FALSE),VLOOKUP($A18,$V$6:$Z$25,5,FALSE)),0)</f>
        <v>0</v>
      </c>
      <c r="O19" s="22">
        <f>IF(AND($I18&lt;=DATEVALUE("2025/5/31"),$J18&lt;=DATEVALUE("2026/3/31"),$J18&gt;=DATEVALUE("2025/5/1")),IF(OR(IFERROR(VLOOKUP($A18,$V$6:$Z$25,5,FALSE),"")="",IFERROR(VLOOKUP($A18,$V$6:$Z$25,2,FALSE),"")&lt;&gt;O$7),VLOOKUP($F18,借上宿舎台帳!$B$6:$G$25,6,FALSE),VLOOKUP($A18,$V$6:$Z$25,5,FALSE)),0)</f>
        <v>0</v>
      </c>
      <c r="P19" s="22">
        <f>IF(AND($J18&gt;=DATEVALUE("2025/6/1"),$J18&lt;=DATEVALUE("2026/3/31")),IF(OR(IFERROR(VLOOKUP($A18,$V$6:$Z$25,5,FALSE),"")="",IFERROR(VLOOKUP($A18,$V$6:$Z$25,2,FALSE),"")&lt;&gt;P$7),VLOOKUP($F18,借上宿舎台帳!$B$6:$G$25,6,FALSE),VLOOKUP($A18,$V$6:$Z$25,5,FALSE)),0)</f>
        <v>0</v>
      </c>
      <c r="Q19" s="227"/>
      <c r="S19" s="15" t="s">
        <v>67</v>
      </c>
      <c r="T19" s="15">
        <f>B48</f>
        <v>0</v>
      </c>
      <c r="V19" s="63">
        <f>'日割計算書（第１四半期）'!A30</f>
        <v>0</v>
      </c>
      <c r="W19" s="64" t="str">
        <f>IF(V19&gt;0,'日割計算書（第１四半期）'!D30,"")</f>
        <v/>
      </c>
      <c r="X19" s="65" t="str">
        <f>IF('日割計算書（第１四半期）'!Q31&gt;'日割計算書（第１四半期）'!Z31,'日割計算書（第１四半期）'!Z31,'日割計算書（第１四半期）'!Q31)</f>
        <v/>
      </c>
      <c r="Y19" s="66">
        <f>IF($V19&gt;0,'日割計算書（第１四半期）'!H30,0)</f>
        <v>0</v>
      </c>
      <c r="Z19" s="66">
        <f>IF($V19&gt;0,'日割計算書（第１四半期）'!I30,0)</f>
        <v>0</v>
      </c>
      <c r="AB19" s="83">
        <v>14</v>
      </c>
      <c r="AC19" s="84">
        <f>N49</f>
        <v>0</v>
      </c>
      <c r="AD19" s="84">
        <f t="shared" ref="AD19:AE19" si="16">O49</f>
        <v>0</v>
      </c>
      <c r="AE19" s="84">
        <f t="shared" si="16"/>
        <v>0</v>
      </c>
    </row>
    <row r="20" spans="1:31" ht="30" customHeight="1" x14ac:dyDescent="0.15">
      <c r="A20" s="192"/>
      <c r="B20" s="231"/>
      <c r="C20" s="225"/>
      <c r="D20" s="236"/>
      <c r="E20" s="237"/>
      <c r="F20" s="244"/>
      <c r="G20" s="245"/>
      <c r="H20" s="246"/>
      <c r="I20" s="221"/>
      <c r="J20" s="221"/>
      <c r="K20" s="222"/>
      <c r="L20" s="225"/>
      <c r="M20" s="19" t="s">
        <v>16</v>
      </c>
      <c r="N20" s="82">
        <f>IF(OR(IFERROR(VLOOKUP($A18,$V$6:$X$25,3,FALSE),"")="",IFERROR(VLOOKUP($A18,$V$6:$X$25,2,FALSE),"")&lt;&gt;N$7),ROUNDDOWN(IF((N18-N19)&gt;=82000,82000,N18-N19)*3/4,-2),VLOOKUP($A18,$V$6:$X$25,3,FALSE))</f>
        <v>0</v>
      </c>
      <c r="O20" s="82">
        <f>IF(OR(IFERROR(VLOOKUP($A18,$V$6:$X$25,3,FALSE),"")="",IFERROR(VLOOKUP($A18,$V$6:$X$25,2,FALSE),"")&lt;&gt;O$7),ROUNDDOWN(IF((O18-O19)&gt;=82000,82000,O18-O19)*3/4,-2),VLOOKUP($A18,$V$6:$X$25,3,FALSE))</f>
        <v>0</v>
      </c>
      <c r="P20" s="82">
        <f>IF(OR(IFERROR(VLOOKUP($A18,$V$6:$X$25,3,FALSE),"")="",IFERROR(VLOOKUP($A18,$V$6:$X$25,2,FALSE),"")&lt;&gt;P$7),ROUNDDOWN(IF((P18-P19)&gt;=82000,82000,P18-P19)*3/4,-2),VLOOKUP($A18,$V$6:$X$25,3,FALSE))</f>
        <v>0</v>
      </c>
      <c r="Q20" s="228"/>
      <c r="S20" s="15" t="s">
        <v>68</v>
      </c>
      <c r="T20" s="15">
        <f>B51</f>
        <v>0</v>
      </c>
      <c r="V20" s="63">
        <f>'日割計算書（第１四半期）'!A32</f>
        <v>0</v>
      </c>
      <c r="W20" s="64" t="str">
        <f>IF(V20&gt;0,'日割計算書（第１四半期）'!D32,"")</f>
        <v/>
      </c>
      <c r="X20" s="65" t="str">
        <f>IF('日割計算書（第１四半期）'!Q33&gt;'日割計算書（第１四半期）'!Z33,'日割計算書（第１四半期）'!Z33,'日割計算書（第１四半期）'!Q33)</f>
        <v/>
      </c>
      <c r="Y20" s="66">
        <f>IF($V20&gt;0,'日割計算書（第１四半期）'!H32,0)</f>
        <v>0</v>
      </c>
      <c r="Z20" s="66">
        <f>IF($V20&gt;0,'日割計算書（第１四半期）'!I32,0)</f>
        <v>0</v>
      </c>
      <c r="AB20" s="83">
        <v>15</v>
      </c>
      <c r="AC20" s="84">
        <f>N52</f>
        <v>0</v>
      </c>
      <c r="AD20" s="84">
        <f t="shared" ref="AD20:AE20" si="17">O52</f>
        <v>0</v>
      </c>
      <c r="AE20" s="84">
        <f t="shared" si="17"/>
        <v>0</v>
      </c>
    </row>
    <row r="21" spans="1:31" ht="30" customHeight="1" x14ac:dyDescent="0.15">
      <c r="A21" s="190">
        <v>5</v>
      </c>
      <c r="B21" s="229"/>
      <c r="C21" s="223"/>
      <c r="D21" s="232"/>
      <c r="E21" s="233"/>
      <c r="F21" s="238"/>
      <c r="G21" s="239"/>
      <c r="H21" s="240"/>
      <c r="I21" s="219"/>
      <c r="J21" s="219"/>
      <c r="K21" s="222"/>
      <c r="L21" s="223"/>
      <c r="M21" s="19" t="s">
        <v>14</v>
      </c>
      <c r="N21" s="22">
        <f>IF(AND($I21&lt;=DATEVALUE("2025/4/30"),$J21&lt;=DATEVALUE("2026/3/31"),$J21&gt;=DATEVALUE("2025/4/1")),IF(OR(IFERROR(VLOOKUP($A21,$V$6:$Y$25,4,FALSE),"")="",IFERROR(VLOOKUP($A21,$V$6:$Y$25,2,FALSE),"")&lt;&gt;N$7),VLOOKUP($F21,借上宿舎台帳!$B$6:$F$25,5,FALSE),VLOOKUP($A21,$V$6:$Y$25,4,FALSE)),0)</f>
        <v>0</v>
      </c>
      <c r="O21" s="22">
        <f>IF(AND($I21&lt;=DATEVALUE("2025/5/31"),$J21&lt;=DATEVALUE("2026/3/31"),$J21&gt;=DATEVALUE("2025/5/1")),IF(OR(IFERROR(VLOOKUP($A21,$V$6:$Y$25,4,FALSE),"")="",IFERROR(VLOOKUP($A21,$V$6:$Y$25,2,FALSE),"")&lt;&gt;O$7),VLOOKUP($F21,借上宿舎台帳!$B$6:$F$25,5,FALSE),VLOOKUP($A21,$V$6:$Y$25,4,FALSE)),0)</f>
        <v>0</v>
      </c>
      <c r="P21" s="22">
        <f>IF(AND($J21&gt;=DATEVALUE("2025/6/1"),$J21&lt;=DATEVALUE("2026/3/31")),IF(OR(IFERROR(VLOOKUP($A21,$V$6:$Y$25,4,FALSE),"")="",IFERROR(VLOOKUP($A21,$V$6:$Y$25,2,FALSE),"")&lt;&gt;P$7),VLOOKUP($F21,借上宿舎台帳!$B$6:$F$25,5,FALSE),VLOOKUP($A21,$V$6:$Y$25,4,FALSE)),0)</f>
        <v>0</v>
      </c>
      <c r="Q21" s="226">
        <f t="shared" si="14"/>
        <v>0</v>
      </c>
      <c r="S21" s="15" t="s">
        <v>69</v>
      </c>
      <c r="T21" s="15">
        <f>B54</f>
        <v>0</v>
      </c>
      <c r="V21" s="63">
        <f>'日割計算書（第１四半期）'!A34</f>
        <v>0</v>
      </c>
      <c r="W21" s="64" t="str">
        <f>IF(V21&gt;0,'日割計算書（第１四半期）'!D34,"")</f>
        <v/>
      </c>
      <c r="X21" s="65" t="str">
        <f>IF('日割計算書（第１四半期）'!Q35&gt;'日割計算書（第１四半期）'!Z35,'日割計算書（第１四半期）'!Z35,'日割計算書（第１四半期）'!Q35)</f>
        <v/>
      </c>
      <c r="Y21" s="66">
        <f>IF($V21&gt;0,'日割計算書（第１四半期）'!H34,0)</f>
        <v>0</v>
      </c>
      <c r="Z21" s="66">
        <f>IF($V21&gt;0,'日割計算書（第１四半期）'!I34,0)</f>
        <v>0</v>
      </c>
      <c r="AB21" s="83">
        <v>16</v>
      </c>
      <c r="AC21" s="84">
        <f>N55</f>
        <v>0</v>
      </c>
      <c r="AD21" s="84">
        <f t="shared" ref="AD21:AE21" si="18">O55</f>
        <v>0</v>
      </c>
      <c r="AE21" s="84">
        <f t="shared" si="18"/>
        <v>0</v>
      </c>
    </row>
    <row r="22" spans="1:31" ht="30" customHeight="1" x14ac:dyDescent="0.15">
      <c r="A22" s="191"/>
      <c r="B22" s="230"/>
      <c r="C22" s="224"/>
      <c r="D22" s="234"/>
      <c r="E22" s="235"/>
      <c r="F22" s="241"/>
      <c r="G22" s="242"/>
      <c r="H22" s="243"/>
      <c r="I22" s="220"/>
      <c r="J22" s="220"/>
      <c r="K22" s="222"/>
      <c r="L22" s="224"/>
      <c r="M22" s="19" t="s">
        <v>15</v>
      </c>
      <c r="N22" s="22">
        <f>IF(AND($I21&lt;=DATEVALUE("2025/4/30"),$J21&lt;=DATEVALUE("2026/3/31"),$J21&gt;=DATEVALUE("2025/4/1")),IF(OR(IFERROR(VLOOKUP($A21,$V$6:$Z$25,5,FALSE),"")="",IFERROR(VLOOKUP($A21,$V$6:$Z$25,2,FALSE),"")&lt;&gt;N$7),VLOOKUP($F21,借上宿舎台帳!$B$6:$G$25,6,FALSE),VLOOKUP($A21,$V$6:$Z$25,5,FALSE)),0)</f>
        <v>0</v>
      </c>
      <c r="O22" s="22">
        <f>IF(AND($I21&lt;=DATEVALUE("2025/5/31"),$J21&lt;=DATEVALUE("2026/3/31"),$J21&gt;=DATEVALUE("2025/5/1")),IF(OR(IFERROR(VLOOKUP($A21,$V$6:$Z$25,5,FALSE),"")="",IFERROR(VLOOKUP($A21,$V$6:$Z$25,2,FALSE),"")&lt;&gt;O$7),VLOOKUP($F21,借上宿舎台帳!$B$6:$G$25,6,FALSE),VLOOKUP($A21,$V$6:$Z$25,5,FALSE)),0)</f>
        <v>0</v>
      </c>
      <c r="P22" s="22">
        <f>IF(AND($J21&gt;=DATEVALUE("2025/6/1"),$J21&lt;=DATEVALUE("2026/3/31")),IF(OR(IFERROR(VLOOKUP($A21,$V$6:$Z$25,5,FALSE),"")="",IFERROR(VLOOKUP($A21,$V$6:$Z$25,2,FALSE),"")&lt;&gt;P$7),VLOOKUP($F21,借上宿舎台帳!$B$6:$G$25,6,FALSE),VLOOKUP($A21,$V$6:$Z$25,5,FALSE)),0)</f>
        <v>0</v>
      </c>
      <c r="Q22" s="227"/>
      <c r="T22" s="15">
        <f>B57</f>
        <v>0</v>
      </c>
      <c r="V22" s="63">
        <f>'日割計算書（第１四半期）'!A36</f>
        <v>0</v>
      </c>
      <c r="W22" s="64" t="str">
        <f>IF(V22&gt;0,'日割計算書（第１四半期）'!D36,"")</f>
        <v/>
      </c>
      <c r="X22" s="65" t="str">
        <f>IF('日割計算書（第１四半期）'!Q37&gt;'日割計算書（第１四半期）'!Z37,'日割計算書（第１四半期）'!Z37,'日割計算書（第１四半期）'!Q37)</f>
        <v/>
      </c>
      <c r="Y22" s="66">
        <f>IF($V22&gt;0,'日割計算書（第１四半期）'!H36,0)</f>
        <v>0</v>
      </c>
      <c r="Z22" s="66">
        <f>IF($V22&gt;0,'日割計算書（第１四半期）'!I36,0)</f>
        <v>0</v>
      </c>
      <c r="AB22" s="83">
        <v>17</v>
      </c>
      <c r="AC22" s="84">
        <f>N58</f>
        <v>0</v>
      </c>
      <c r="AD22" s="84">
        <f t="shared" ref="AD22:AE22" si="19">O58</f>
        <v>0</v>
      </c>
      <c r="AE22" s="84">
        <f t="shared" si="19"/>
        <v>0</v>
      </c>
    </row>
    <row r="23" spans="1:31" ht="30" customHeight="1" x14ac:dyDescent="0.15">
      <c r="A23" s="192"/>
      <c r="B23" s="231"/>
      <c r="C23" s="225"/>
      <c r="D23" s="236"/>
      <c r="E23" s="237"/>
      <c r="F23" s="244"/>
      <c r="G23" s="245"/>
      <c r="H23" s="246"/>
      <c r="I23" s="221"/>
      <c r="J23" s="221"/>
      <c r="K23" s="222"/>
      <c r="L23" s="225"/>
      <c r="M23" s="19" t="s">
        <v>16</v>
      </c>
      <c r="N23" s="82">
        <f>IF(OR(IFERROR(VLOOKUP($A21,$V$6:$X$25,3,FALSE),"")="",IFERROR(VLOOKUP($A21,$V$6:$X$25,2,FALSE),"")&lt;&gt;N$7),ROUNDDOWN(IF((N21-N22)&gt;=82000,82000,N21-N22)*3/4,-2),VLOOKUP($A21,$V$6:$X$25,3,FALSE))</f>
        <v>0</v>
      </c>
      <c r="O23" s="82">
        <f>IF(OR(IFERROR(VLOOKUP($A21,$V$6:$X$25,3,FALSE),"")="",IFERROR(VLOOKUP($A21,$V$6:$X$25,2,FALSE),"")&lt;&gt;O$7),ROUNDDOWN(IF((O21-O22)&gt;=82000,82000,O21-O22)*3/4,-2),VLOOKUP($A21,$V$6:$X$25,3,FALSE))</f>
        <v>0</v>
      </c>
      <c r="P23" s="82">
        <f>IF(OR(IFERROR(VLOOKUP($A21,$V$6:$X$25,3,FALSE),"")="",IFERROR(VLOOKUP($A21,$V$6:$X$25,2,FALSE),"")&lt;&gt;P$7),ROUNDDOWN(IF((P21-P22)&gt;=82000,82000,P21-P22)*3/4,-2),VLOOKUP($A21,$V$6:$X$25,3,FALSE))</f>
        <v>0</v>
      </c>
      <c r="Q23" s="228"/>
      <c r="T23" s="15">
        <f>B60</f>
        <v>0</v>
      </c>
      <c r="V23" s="63">
        <f>'日割計算書（第１四半期）'!A38</f>
        <v>0</v>
      </c>
      <c r="W23" s="64" t="str">
        <f>IF(V23&gt;0,'日割計算書（第１四半期）'!D38,"")</f>
        <v/>
      </c>
      <c r="X23" s="65" t="str">
        <f>IF('日割計算書（第１四半期）'!Q39&gt;'日割計算書（第１四半期）'!Z39,'日割計算書（第１四半期）'!Z39,'日割計算書（第１四半期）'!Q39)</f>
        <v/>
      </c>
      <c r="Y23" s="66">
        <f>IF($V23&gt;0,'日割計算書（第１四半期）'!H38,0)</f>
        <v>0</v>
      </c>
      <c r="Z23" s="66">
        <f>IF($V23&gt;0,'日割計算書（第１四半期）'!I38,0)</f>
        <v>0</v>
      </c>
      <c r="AB23" s="83">
        <v>18</v>
      </c>
      <c r="AC23" s="84">
        <f>N61</f>
        <v>0</v>
      </c>
      <c r="AD23" s="84">
        <f t="shared" ref="AD23:AE23" si="20">O61</f>
        <v>0</v>
      </c>
      <c r="AE23" s="84">
        <f t="shared" si="20"/>
        <v>0</v>
      </c>
    </row>
    <row r="24" spans="1:31" ht="30" customHeight="1" x14ac:dyDescent="0.15">
      <c r="A24" s="190">
        <v>6</v>
      </c>
      <c r="B24" s="229"/>
      <c r="C24" s="223"/>
      <c r="D24" s="232"/>
      <c r="E24" s="233"/>
      <c r="F24" s="238"/>
      <c r="G24" s="239"/>
      <c r="H24" s="240"/>
      <c r="I24" s="219"/>
      <c r="J24" s="219"/>
      <c r="K24" s="222"/>
      <c r="L24" s="223"/>
      <c r="M24" s="19" t="s">
        <v>14</v>
      </c>
      <c r="N24" s="22">
        <f>IF(AND($I24&lt;=DATEVALUE("2025/4/30"),$J24&lt;=DATEVALUE("2026/3/31"),$J24&gt;=DATEVALUE("2025/4/1")),IF(OR(IFERROR(VLOOKUP($A24,$V$6:$Y$25,4,FALSE),"")="",IFERROR(VLOOKUP($A24,$V$6:$Y$25,2,FALSE),"")&lt;&gt;N$7),VLOOKUP($F24,借上宿舎台帳!$B$6:$F$25,5,FALSE),VLOOKUP($A24,$V$6:$Y$25,4,FALSE)),0)</f>
        <v>0</v>
      </c>
      <c r="O24" s="22">
        <f>IF(AND($I24&lt;=DATEVALUE("2025/5/31"),$J24&lt;=DATEVALUE("2026/3/31"),$J24&gt;=DATEVALUE("2025/5/1")),IF(OR(IFERROR(VLOOKUP($A24,$V$6:$Y$25,4,FALSE),"")="",IFERROR(VLOOKUP($A24,$V$6:$Y$25,2,FALSE),"")&lt;&gt;O$7),VLOOKUP($F24,借上宿舎台帳!$B$6:$F$25,5,FALSE),VLOOKUP($A24,$V$6:$Y$25,4,FALSE)),0)</f>
        <v>0</v>
      </c>
      <c r="P24" s="22">
        <f>IF(AND($J24&gt;=DATEVALUE("2025/6/1"),$J24&lt;=DATEVALUE("2026/3/31")),IF(OR(IFERROR(VLOOKUP($A24,$V$6:$Y$25,4,FALSE),"")="",IFERROR(VLOOKUP($A24,$V$6:$Y$25,2,FALSE),"")&lt;&gt;P$7),VLOOKUP($F24,借上宿舎台帳!$B$6:$F$25,5,FALSE),VLOOKUP($A24,$V$6:$Y$25,4,FALSE)),0)</f>
        <v>0</v>
      </c>
      <c r="Q24" s="226">
        <f t="shared" si="14"/>
        <v>0</v>
      </c>
      <c r="T24" s="15">
        <f>B63</f>
        <v>0</v>
      </c>
      <c r="V24" s="63">
        <f>'日割計算書（第１四半期）'!A40</f>
        <v>0</v>
      </c>
      <c r="W24" s="64" t="str">
        <f>IF(V24&gt;0,'日割計算書（第１四半期）'!D42,"")</f>
        <v/>
      </c>
      <c r="X24" s="65" t="str">
        <f>IF('日割計算書（第１四半期）'!Q41&gt;'日割計算書（第１四半期）'!Z41,'日割計算書（第１四半期）'!Z41,'日割計算書（第１四半期）'!Q41)</f>
        <v/>
      </c>
      <c r="Y24" s="66">
        <f>IF($V24&gt;0,'日割計算書（第１四半期）'!H40,0)</f>
        <v>0</v>
      </c>
      <c r="Z24" s="66">
        <f>IF($V24&gt;0,'日割計算書（第１四半期）'!I40,0)</f>
        <v>0</v>
      </c>
      <c r="AB24" s="83">
        <v>19</v>
      </c>
      <c r="AC24" s="84">
        <f>N64</f>
        <v>0</v>
      </c>
      <c r="AD24" s="84">
        <f t="shared" ref="AD24:AE24" si="21">O64</f>
        <v>0</v>
      </c>
      <c r="AE24" s="84">
        <f t="shared" si="21"/>
        <v>0</v>
      </c>
    </row>
    <row r="25" spans="1:31" ht="30" customHeight="1" x14ac:dyDescent="0.15">
      <c r="A25" s="191"/>
      <c r="B25" s="230"/>
      <c r="C25" s="224"/>
      <c r="D25" s="234"/>
      <c r="E25" s="235"/>
      <c r="F25" s="241"/>
      <c r="G25" s="242"/>
      <c r="H25" s="243"/>
      <c r="I25" s="220"/>
      <c r="J25" s="220"/>
      <c r="K25" s="222"/>
      <c r="L25" s="224"/>
      <c r="M25" s="19" t="s">
        <v>15</v>
      </c>
      <c r="N25" s="22">
        <f>IF(AND($I24&lt;=DATEVALUE("2025/4/30"),$J24&lt;=DATEVALUE("2026/3/31"),$J24&gt;=DATEVALUE("2025/4/1")),IF(OR(IFERROR(VLOOKUP($A24,$V$6:$Z$25,5,FALSE),"")="",IFERROR(VLOOKUP($A24,$V$6:$Z$25,2,FALSE),"")&lt;&gt;N$7),VLOOKUP($F24,借上宿舎台帳!$B$6:$G$25,6,FALSE),VLOOKUP($A24,$V$6:$Z$25,5,FALSE)),0)</f>
        <v>0</v>
      </c>
      <c r="O25" s="22">
        <f>IF(AND($I24&lt;=DATEVALUE("2025/5/31"),$J24&lt;=DATEVALUE("2026/3/31"),$J24&gt;=DATEVALUE("2025/5/1")),IF(OR(IFERROR(VLOOKUP($A24,$V$6:$Z$25,5,FALSE),"")="",IFERROR(VLOOKUP($A24,$V$6:$Z$25,2,FALSE),"")&lt;&gt;O$7),VLOOKUP($F24,借上宿舎台帳!$B$6:$G$25,6,FALSE),VLOOKUP($A24,$V$6:$Z$25,5,FALSE)),0)</f>
        <v>0</v>
      </c>
      <c r="P25" s="22">
        <f>IF(AND($J24&gt;=DATEVALUE("2025/6/1"),$J24&lt;=DATEVALUE("2026/3/31")),IF(OR(IFERROR(VLOOKUP($A24,$V$6:$Z$25,5,FALSE),"")="",IFERROR(VLOOKUP($A24,$V$6:$Z$25,2,FALSE),"")&lt;&gt;P$7),VLOOKUP($F24,借上宿舎台帳!$B$6:$G$25,6,FALSE),VLOOKUP($A24,$V$6:$Z$25,5,FALSE)),0)</f>
        <v>0</v>
      </c>
      <c r="Q25" s="227"/>
      <c r="T25" s="15">
        <f>B66</f>
        <v>0</v>
      </c>
      <c r="V25" s="63">
        <f>'日割計算書（第１四半期）'!A42</f>
        <v>0</v>
      </c>
      <c r="W25" s="64" t="str">
        <f>IF(V25&gt;0,'日割計算書（第１四半期）'!D44,"")</f>
        <v/>
      </c>
      <c r="X25" s="65" t="str">
        <f>IF('日割計算書（第１四半期）'!Q43&gt;'日割計算書（第１四半期）'!Z43,'日割計算書（第１四半期）'!Z43,'日割計算書（第１四半期）'!Q43)</f>
        <v/>
      </c>
      <c r="Y25" s="66">
        <f>IF($V25&gt;0,'日割計算書（第１四半期）'!H42,0)</f>
        <v>0</v>
      </c>
      <c r="Z25" s="66">
        <f>IF($V25&gt;0,'日割計算書（第１四半期）'!I42,0)</f>
        <v>0</v>
      </c>
      <c r="AB25" s="83">
        <v>20</v>
      </c>
      <c r="AC25" s="84">
        <f>N67</f>
        <v>0</v>
      </c>
      <c r="AD25" s="84">
        <f t="shared" ref="AD25:AE25" si="22">O67</f>
        <v>0</v>
      </c>
      <c r="AE25" s="84">
        <f t="shared" si="22"/>
        <v>0</v>
      </c>
    </row>
    <row r="26" spans="1:31" ht="30" customHeight="1" x14ac:dyDescent="0.15">
      <c r="A26" s="192"/>
      <c r="B26" s="231"/>
      <c r="C26" s="225"/>
      <c r="D26" s="236"/>
      <c r="E26" s="237"/>
      <c r="F26" s="244"/>
      <c r="G26" s="245"/>
      <c r="H26" s="246"/>
      <c r="I26" s="221"/>
      <c r="J26" s="221"/>
      <c r="K26" s="222"/>
      <c r="L26" s="225"/>
      <c r="M26" s="19" t="s">
        <v>16</v>
      </c>
      <c r="N26" s="82">
        <f>IF(OR(IFERROR(VLOOKUP($A24,$V$6:$X$25,3,FALSE),"")="",IFERROR(VLOOKUP($A24,$V$6:$X$25,2,FALSE),"")&lt;&gt;N$7),ROUNDDOWN(IF((N24-N25)&gt;=82000,82000,N24-N25)*3/4,-2),VLOOKUP($A24,$V$6:$X$25,3,FALSE))</f>
        <v>0</v>
      </c>
      <c r="O26" s="82">
        <f>IF(OR(IFERROR(VLOOKUP($A24,$V$6:$X$25,3,FALSE),"")="",IFERROR(VLOOKUP($A24,$V$6:$X$25,2,FALSE),"")&lt;&gt;O$7),ROUNDDOWN(IF((O24-O25)&gt;=82000,82000,O24-O25)*3/4,-2),VLOOKUP($A24,$V$6:$X$25,3,FALSE))</f>
        <v>0</v>
      </c>
      <c r="P26" s="82">
        <f>IF(OR(IFERROR(VLOOKUP($A24,$V$6:$X$25,3,FALSE),"")="",IFERROR(VLOOKUP($A24,$V$6:$X$25,2,FALSE),"")&lt;&gt;P$7),ROUNDDOWN(IF((P24-P25)&gt;=82000,82000,P24-P25)*3/4,-2),VLOOKUP($A24,$V$6:$X$25,3,FALSE))</f>
        <v>0</v>
      </c>
      <c r="Q26" s="228"/>
      <c r="S26" s="12" t="s">
        <v>108</v>
      </c>
      <c r="T26" s="15">
        <f>SUMPRODUCT(1/COUNTIF(T6:T25,T6:T25))-1</f>
        <v>0</v>
      </c>
    </row>
    <row r="27" spans="1:31" ht="30" customHeight="1" x14ac:dyDescent="0.15">
      <c r="A27" s="190">
        <v>7</v>
      </c>
      <c r="B27" s="229"/>
      <c r="C27" s="223"/>
      <c r="D27" s="232"/>
      <c r="E27" s="233"/>
      <c r="F27" s="238"/>
      <c r="G27" s="239"/>
      <c r="H27" s="240"/>
      <c r="I27" s="219"/>
      <c r="J27" s="219"/>
      <c r="K27" s="222"/>
      <c r="L27" s="223"/>
      <c r="M27" s="19" t="s">
        <v>14</v>
      </c>
      <c r="N27" s="22">
        <f>IF(AND($I27&lt;=DATEVALUE("2025/4/30"),$J27&lt;=DATEVALUE("2026/3/31"),$J27&gt;=DATEVALUE("2025/4/1")),IF(OR(IFERROR(VLOOKUP($A27,$V$6:$Y$25,4,FALSE),"")="",IFERROR(VLOOKUP($A27,$V$6:$Y$25,2,FALSE),"")&lt;&gt;N$7),VLOOKUP($F27,借上宿舎台帳!$B$6:$F$25,5,FALSE),VLOOKUP($A27,$V$6:$Y$25,4,FALSE)),0)</f>
        <v>0</v>
      </c>
      <c r="O27" s="22">
        <f>IF(AND($I27&lt;=DATEVALUE("2025/5/31"),$J27&lt;=DATEVALUE("2026/3/31"),$J27&gt;=DATEVALUE("2025/5/1")),IF(OR(IFERROR(VLOOKUP($A27,$V$6:$Y$25,4,FALSE),"")="",IFERROR(VLOOKUP($A27,$V$6:$Y$25,2,FALSE),"")&lt;&gt;O$7),VLOOKUP($F27,借上宿舎台帳!$B$6:$F$25,5,FALSE),VLOOKUP($A27,$V$6:$Y$25,4,FALSE)),0)</f>
        <v>0</v>
      </c>
      <c r="P27" s="22">
        <f>IF(AND($J27&gt;=DATEVALUE("2025/6/1"),$J27&lt;=DATEVALUE("2026/3/31")),IF(OR(IFERROR(VLOOKUP($A27,$V$6:$Y$25,4,FALSE),"")="",IFERROR(VLOOKUP($A27,$V$6:$Y$25,2,FALSE),"")&lt;&gt;P$7),VLOOKUP($F27,借上宿舎台帳!$B$6:$F$25,5,FALSE),VLOOKUP($A27,$V$6:$Y$25,4,FALSE)),0)</f>
        <v>0</v>
      </c>
      <c r="Q27" s="226">
        <f t="shared" si="14"/>
        <v>0</v>
      </c>
    </row>
    <row r="28" spans="1:31" ht="30" customHeight="1" x14ac:dyDescent="0.15">
      <c r="A28" s="191"/>
      <c r="B28" s="230"/>
      <c r="C28" s="224"/>
      <c r="D28" s="234"/>
      <c r="E28" s="235"/>
      <c r="F28" s="241"/>
      <c r="G28" s="242"/>
      <c r="H28" s="243"/>
      <c r="I28" s="220"/>
      <c r="J28" s="220"/>
      <c r="K28" s="222"/>
      <c r="L28" s="224"/>
      <c r="M28" s="19" t="s">
        <v>15</v>
      </c>
      <c r="N28" s="22">
        <f>IF(AND($I27&lt;=DATEVALUE("2025/4/30"),$J27&lt;=DATEVALUE("2026/3/31"),$J27&gt;=DATEVALUE("2025/4/1")),IF(OR(IFERROR(VLOOKUP($A27,$V$6:$Z$25,5,FALSE),"")="",IFERROR(VLOOKUP($A27,$V$6:$Z$25,2,FALSE),"")&lt;&gt;N$7),VLOOKUP($F27,借上宿舎台帳!$B$6:$G$25,6,FALSE),VLOOKUP($A27,$V$6:$Z$25,5,FALSE)),0)</f>
        <v>0</v>
      </c>
      <c r="O28" s="22">
        <f>IF(AND($I27&lt;=DATEVALUE("2025/5/31"),$J27&lt;=DATEVALUE("2026/3/31"),$J27&gt;=DATEVALUE("2025/5/1")),IF(OR(IFERROR(VLOOKUP($A27,$V$6:$Z$25,5,FALSE),"")="",IFERROR(VLOOKUP($A27,$V$6:$Z$25,2,FALSE),"")&lt;&gt;O$7),VLOOKUP($F27,借上宿舎台帳!$B$6:$G$25,6,FALSE),VLOOKUP($A27,$V$6:$Z$25,5,FALSE)),0)</f>
        <v>0</v>
      </c>
      <c r="P28" s="22">
        <f>IF(AND($J27&gt;=DATEVALUE("2025/6/1"),$J27&lt;=DATEVALUE("2026/3/31")),IF(OR(IFERROR(VLOOKUP($A27,$V$6:$Z$25,5,FALSE),"")="",IFERROR(VLOOKUP($A27,$V$6:$Z$25,2,FALSE),"")&lt;&gt;P$7),VLOOKUP($F27,借上宿舎台帳!$B$6:$G$25,6,FALSE),VLOOKUP($A27,$V$6:$Z$25,5,FALSE)),0)</f>
        <v>0</v>
      </c>
      <c r="Q28" s="227"/>
    </row>
    <row r="29" spans="1:31" ht="30" customHeight="1" x14ac:dyDescent="0.15">
      <c r="A29" s="192"/>
      <c r="B29" s="231"/>
      <c r="C29" s="225"/>
      <c r="D29" s="236"/>
      <c r="E29" s="237"/>
      <c r="F29" s="244"/>
      <c r="G29" s="245"/>
      <c r="H29" s="246"/>
      <c r="I29" s="221"/>
      <c r="J29" s="221"/>
      <c r="K29" s="222"/>
      <c r="L29" s="225"/>
      <c r="M29" s="19" t="s">
        <v>16</v>
      </c>
      <c r="N29" s="82">
        <f>IF(OR(IFERROR(VLOOKUP($A27,$V$6:$X$25,3,FALSE),"")="",IFERROR(VLOOKUP($A27,$V$6:$X$25,2,FALSE),"")&lt;&gt;N$7),ROUNDDOWN(IF((N27-N28)&gt;=82000,82000,N27-N28)*3/4,-2),VLOOKUP($A27,$V$6:$X$25,3,FALSE))</f>
        <v>0</v>
      </c>
      <c r="O29" s="82">
        <f>IF(OR(IFERROR(VLOOKUP($A27,$V$6:$X$25,3,FALSE),"")="",IFERROR(VLOOKUP($A27,$V$6:$X$25,2,FALSE),"")&lt;&gt;O$7),ROUNDDOWN(IF((O27-O28)&gt;=82000,82000,O27-O28)*3/4,-2),VLOOKUP($A27,$V$6:$X$25,3,FALSE))</f>
        <v>0</v>
      </c>
      <c r="P29" s="82">
        <f>IF(OR(IFERROR(VLOOKUP($A27,$V$6:$X$25,3,FALSE),"")="",IFERROR(VLOOKUP($A27,$V$6:$X$25,2,FALSE),"")&lt;&gt;P$7),ROUNDDOWN(IF((P27-P28)&gt;=82000,82000,P27-P28)*3/4,-2),VLOOKUP($A27,$V$6:$X$25,3,FALSE))</f>
        <v>0</v>
      </c>
      <c r="Q29" s="228"/>
    </row>
    <row r="30" spans="1:31" ht="30" customHeight="1" x14ac:dyDescent="0.15">
      <c r="A30" s="190">
        <v>8</v>
      </c>
      <c r="B30" s="229"/>
      <c r="C30" s="223"/>
      <c r="D30" s="232"/>
      <c r="E30" s="233"/>
      <c r="F30" s="238"/>
      <c r="G30" s="239"/>
      <c r="H30" s="240"/>
      <c r="I30" s="219"/>
      <c r="J30" s="219"/>
      <c r="K30" s="222"/>
      <c r="L30" s="223"/>
      <c r="M30" s="19" t="s">
        <v>14</v>
      </c>
      <c r="N30" s="22">
        <f>IF(AND($I30&lt;=DATEVALUE("2025/4/30"),$J30&lt;=DATEVALUE("2026/3/31"),$J30&gt;=DATEVALUE("2025/4/1")),IF(OR(IFERROR(VLOOKUP($A30,$V$6:$Y$25,4,FALSE),"")="",IFERROR(VLOOKUP($A30,$V$6:$Y$25,2,FALSE),"")&lt;&gt;N$7),VLOOKUP($F30,借上宿舎台帳!$B$6:$F$25,5,FALSE),VLOOKUP($A30,$V$6:$Y$25,4,FALSE)),0)</f>
        <v>0</v>
      </c>
      <c r="O30" s="22">
        <f>IF(AND($I30&lt;=DATEVALUE("2025/5/31"),$J30&lt;=DATEVALUE("2026/3/31"),$J30&gt;=DATEVALUE("2025/5/1")),IF(OR(IFERROR(VLOOKUP($A30,$V$6:$Y$25,4,FALSE),"")="",IFERROR(VLOOKUP($A30,$V$6:$Y$25,2,FALSE),"")&lt;&gt;O$7),VLOOKUP($F30,借上宿舎台帳!$B$6:$F$25,5,FALSE),VLOOKUP($A30,$V$6:$Y$25,4,FALSE)),0)</f>
        <v>0</v>
      </c>
      <c r="P30" s="22">
        <f>IF(AND($J30&gt;=DATEVALUE("2025/6/1"),$J30&lt;=DATEVALUE("2026/3/31")),IF(OR(IFERROR(VLOOKUP($A30,$V$6:$Y$25,4,FALSE),"")="",IFERROR(VLOOKUP($A30,$V$6:$Y$25,2,FALSE),"")&lt;&gt;P$7),VLOOKUP($F30,借上宿舎台帳!$B$6:$F$25,5,FALSE),VLOOKUP($A30,$V$6:$Y$25,4,FALSE)),0)</f>
        <v>0</v>
      </c>
      <c r="Q30" s="226">
        <f t="shared" si="14"/>
        <v>0</v>
      </c>
    </row>
    <row r="31" spans="1:31" ht="30" customHeight="1" x14ac:dyDescent="0.15">
      <c r="A31" s="191"/>
      <c r="B31" s="230"/>
      <c r="C31" s="224"/>
      <c r="D31" s="234"/>
      <c r="E31" s="235"/>
      <c r="F31" s="241"/>
      <c r="G31" s="242"/>
      <c r="H31" s="243"/>
      <c r="I31" s="220"/>
      <c r="J31" s="220"/>
      <c r="K31" s="222"/>
      <c r="L31" s="224"/>
      <c r="M31" s="19" t="s">
        <v>15</v>
      </c>
      <c r="N31" s="22">
        <f>IF(AND($I30&lt;=DATEVALUE("2025/4/30"),$J30&lt;=DATEVALUE("2026/3/31"),$J30&gt;=DATEVALUE("2025/4/1")),IF(OR(IFERROR(VLOOKUP($A30,$V$6:$Z$25,5,FALSE),"")="",IFERROR(VLOOKUP($A30,$V$6:$Z$25,2,FALSE),"")&lt;&gt;N$7),VLOOKUP($F30,借上宿舎台帳!$B$6:$G$25,6,FALSE),VLOOKUP($A30,$V$6:$Z$25,5,FALSE)),0)</f>
        <v>0</v>
      </c>
      <c r="O31" s="22">
        <f>IF(AND($I30&lt;=DATEVALUE("2025/5/31"),$J30&lt;=DATEVALUE("2026/3/31"),$J30&gt;=DATEVALUE("2025/5/1")),IF(OR(IFERROR(VLOOKUP($A30,$V$6:$Z$25,5,FALSE),"")="",IFERROR(VLOOKUP($A30,$V$6:$Z$25,2,FALSE),"")&lt;&gt;O$7),VLOOKUP($F30,借上宿舎台帳!$B$6:$G$25,6,FALSE),VLOOKUP($A30,$V$6:$Z$25,5,FALSE)),0)</f>
        <v>0</v>
      </c>
      <c r="P31" s="22">
        <f>IF(AND($J30&gt;=DATEVALUE("2025/6/1"),$J30&lt;=DATEVALUE("2026/3/31")),IF(OR(IFERROR(VLOOKUP($A30,$V$6:$Z$25,5,FALSE),"")="",IFERROR(VLOOKUP($A30,$V$6:$Z$25,2,FALSE),"")&lt;&gt;P$7),VLOOKUP($F30,借上宿舎台帳!$B$6:$G$25,6,FALSE),VLOOKUP($A30,$V$6:$Z$25,5,FALSE)),0)</f>
        <v>0</v>
      </c>
      <c r="Q31" s="227"/>
    </row>
    <row r="32" spans="1:31" ht="30" customHeight="1" x14ac:dyDescent="0.15">
      <c r="A32" s="192"/>
      <c r="B32" s="231"/>
      <c r="C32" s="225"/>
      <c r="D32" s="236"/>
      <c r="E32" s="237"/>
      <c r="F32" s="244"/>
      <c r="G32" s="245"/>
      <c r="H32" s="246"/>
      <c r="I32" s="221"/>
      <c r="J32" s="221"/>
      <c r="K32" s="222"/>
      <c r="L32" s="225"/>
      <c r="M32" s="19" t="s">
        <v>16</v>
      </c>
      <c r="N32" s="82">
        <f>IF(OR(IFERROR(VLOOKUP($A30,$V$6:$X$25,3,FALSE),"")="",IFERROR(VLOOKUP($A30,$V$6:$X$25,2,FALSE),"")&lt;&gt;N$7),ROUNDDOWN(IF((N30-N31)&gt;=82000,82000,N30-N31)*3/4,-2),VLOOKUP($A30,$V$6:$X$25,3,FALSE))</f>
        <v>0</v>
      </c>
      <c r="O32" s="82">
        <f>IF(OR(IFERROR(VLOOKUP($A30,$V$6:$X$25,3,FALSE),"")="",IFERROR(VLOOKUP($A30,$V$6:$X$25,2,FALSE),"")&lt;&gt;O$7),ROUNDDOWN(IF((O30-O31)&gt;=82000,82000,O30-O31)*3/4,-2),VLOOKUP($A30,$V$6:$X$25,3,FALSE))</f>
        <v>0</v>
      </c>
      <c r="P32" s="82">
        <f>IF(OR(IFERROR(VLOOKUP($A30,$V$6:$X$25,3,FALSE),"")="",IFERROR(VLOOKUP($A30,$V$6:$X$25,2,FALSE),"")&lt;&gt;P$7),ROUNDDOWN(IF((P30-P31)&gt;=82000,82000,P30-P31)*3/4,-2),VLOOKUP($A30,$V$6:$X$25,3,FALSE))</f>
        <v>0</v>
      </c>
      <c r="Q32" s="228"/>
    </row>
    <row r="33" spans="1:17" ht="30" customHeight="1" x14ac:dyDescent="0.15">
      <c r="A33" s="190">
        <v>9</v>
      </c>
      <c r="B33" s="229"/>
      <c r="C33" s="223"/>
      <c r="D33" s="232"/>
      <c r="E33" s="233"/>
      <c r="F33" s="238"/>
      <c r="G33" s="239"/>
      <c r="H33" s="240"/>
      <c r="I33" s="219"/>
      <c r="J33" s="219"/>
      <c r="K33" s="222"/>
      <c r="L33" s="223"/>
      <c r="M33" s="19" t="s">
        <v>14</v>
      </c>
      <c r="N33" s="22">
        <f>IF(AND($I33&lt;=DATEVALUE("2025/4/30"),$J33&lt;=DATEVALUE("2026/3/31"),$J33&gt;=DATEVALUE("2025/4/1")),IF(OR(IFERROR(VLOOKUP($A33,$V$6:$Y$25,4,FALSE),"")="",IFERROR(VLOOKUP($A33,$V$6:$Y$25,2,FALSE),"")&lt;&gt;N$7),VLOOKUP($F33,借上宿舎台帳!$B$6:$F$25,5,FALSE),VLOOKUP($A33,$V$6:$Y$25,4,FALSE)),0)</f>
        <v>0</v>
      </c>
      <c r="O33" s="22">
        <f>IF(AND($I33&lt;=DATEVALUE("2025/5/31"),$J33&lt;=DATEVALUE("2026/3/31"),$J33&gt;=DATEVALUE("2025/5/1")),IF(OR(IFERROR(VLOOKUP($A33,$V$6:$Y$25,4,FALSE),"")="",IFERROR(VLOOKUP($A33,$V$6:$Y$25,2,FALSE),"")&lt;&gt;O$7),VLOOKUP($F33,借上宿舎台帳!$B$6:$F$25,5,FALSE),VLOOKUP($A33,$V$6:$Y$25,4,FALSE)),0)</f>
        <v>0</v>
      </c>
      <c r="P33" s="22">
        <f>IF(AND($J33&gt;=DATEVALUE("2025/6/1"),$J33&lt;=DATEVALUE("2026/3/31")),IF(OR(IFERROR(VLOOKUP($A33,$V$6:$Y$25,4,FALSE),"")="",IFERROR(VLOOKUP($A33,$V$6:$Y$25,2,FALSE),"")&lt;&gt;P$7),VLOOKUP($F33,借上宿舎台帳!$B$6:$F$25,5,FALSE),VLOOKUP($A33,$V$6:$Y$25,4,FALSE)),0)</f>
        <v>0</v>
      </c>
      <c r="Q33" s="226">
        <f t="shared" si="14"/>
        <v>0</v>
      </c>
    </row>
    <row r="34" spans="1:17" ht="30" customHeight="1" x14ac:dyDescent="0.15">
      <c r="A34" s="191"/>
      <c r="B34" s="230"/>
      <c r="C34" s="224"/>
      <c r="D34" s="234"/>
      <c r="E34" s="235"/>
      <c r="F34" s="241"/>
      <c r="G34" s="242"/>
      <c r="H34" s="243"/>
      <c r="I34" s="220"/>
      <c r="J34" s="220"/>
      <c r="K34" s="222"/>
      <c r="L34" s="224"/>
      <c r="M34" s="19" t="s">
        <v>15</v>
      </c>
      <c r="N34" s="22">
        <f>IF(AND($I33&lt;=DATEVALUE("2025/4/30"),$J33&lt;=DATEVALUE("2026/3/31"),$J33&gt;=DATEVALUE("2025/4/1")),IF(OR(IFERROR(VLOOKUP($A33,$V$6:$Z$25,5,FALSE),"")="",IFERROR(VLOOKUP($A33,$V$6:$Z$25,2,FALSE),"")&lt;&gt;N$7),VLOOKUP($F33,借上宿舎台帳!$B$6:$G$25,6,FALSE),VLOOKUP($A33,$V$6:$Z$25,5,FALSE)),0)</f>
        <v>0</v>
      </c>
      <c r="O34" s="22">
        <f>IF(AND($I33&lt;=DATEVALUE("2025/5/31"),$J33&lt;=DATEVALUE("2026/3/31"),$J33&gt;=DATEVALUE("2025/5/1")),IF(OR(IFERROR(VLOOKUP($A33,$V$6:$Z$25,5,FALSE),"")="",IFERROR(VLOOKUP($A33,$V$6:$Z$25,2,FALSE),"")&lt;&gt;O$7),VLOOKUP($F33,借上宿舎台帳!$B$6:$G$25,6,FALSE),VLOOKUP($A33,$V$6:$Z$25,5,FALSE)),0)</f>
        <v>0</v>
      </c>
      <c r="P34" s="22">
        <f>IF(AND($J33&gt;=DATEVALUE("2025/6/1"),$J33&lt;=DATEVALUE("2026/3/31")),IF(OR(IFERROR(VLOOKUP($A33,$V$6:$Z$25,5,FALSE),"")="",IFERROR(VLOOKUP($A33,$V$6:$Z$25,2,FALSE),"")&lt;&gt;P$7),VLOOKUP($F33,借上宿舎台帳!$B$6:$G$25,6,FALSE),VLOOKUP($A33,$V$6:$Z$25,5,FALSE)),0)</f>
        <v>0</v>
      </c>
      <c r="Q34" s="227"/>
    </row>
    <row r="35" spans="1:17" ht="30" customHeight="1" x14ac:dyDescent="0.15">
      <c r="A35" s="192"/>
      <c r="B35" s="231"/>
      <c r="C35" s="225"/>
      <c r="D35" s="236"/>
      <c r="E35" s="237"/>
      <c r="F35" s="244"/>
      <c r="G35" s="245"/>
      <c r="H35" s="246"/>
      <c r="I35" s="221"/>
      <c r="J35" s="221"/>
      <c r="K35" s="222"/>
      <c r="L35" s="225"/>
      <c r="M35" s="19" t="s">
        <v>16</v>
      </c>
      <c r="N35" s="82">
        <f>IF(OR(IFERROR(VLOOKUP($A33,$V$6:$X$25,3,FALSE),"")="",IFERROR(VLOOKUP($A33,$V$6:$X$25,2,FALSE),"")&lt;&gt;N$7),ROUNDDOWN(IF((N33-N34)&gt;=82000,82000,N33-N34)*3/4,-2),VLOOKUP($A33,$V$6:$X$25,3,FALSE))</f>
        <v>0</v>
      </c>
      <c r="O35" s="82">
        <f>IF(OR(IFERROR(VLOOKUP($A33,$V$6:$X$25,3,FALSE),"")="",IFERROR(VLOOKUP($A33,$V$6:$X$25,2,FALSE),"")&lt;&gt;O$7),ROUNDDOWN(IF((O33-O34)&gt;=82000,82000,O33-O34)*3/4,-2),VLOOKUP($A33,$V$6:$X$25,3,FALSE))</f>
        <v>0</v>
      </c>
      <c r="P35" s="82">
        <f>IF(OR(IFERROR(VLOOKUP($A33,$V$6:$X$25,3,FALSE),"")="",IFERROR(VLOOKUP($A33,$V$6:$X$25,2,FALSE),"")&lt;&gt;P$7),ROUNDDOWN(IF((P33-P34)&gt;=82000,82000,P33-P34)*3/4,-2),VLOOKUP($A33,$V$6:$X$25,3,FALSE))</f>
        <v>0</v>
      </c>
      <c r="Q35" s="228"/>
    </row>
    <row r="36" spans="1:17" ht="30" customHeight="1" x14ac:dyDescent="0.15">
      <c r="A36" s="190">
        <v>10</v>
      </c>
      <c r="B36" s="229"/>
      <c r="C36" s="223"/>
      <c r="D36" s="232"/>
      <c r="E36" s="233"/>
      <c r="F36" s="238"/>
      <c r="G36" s="239"/>
      <c r="H36" s="240"/>
      <c r="I36" s="219"/>
      <c r="J36" s="219"/>
      <c r="K36" s="222"/>
      <c r="L36" s="223"/>
      <c r="M36" s="19" t="s">
        <v>14</v>
      </c>
      <c r="N36" s="22">
        <f>IF(AND($I36&lt;=DATEVALUE("2025/4/30"),$J36&lt;=DATEVALUE("2026/3/31"),$J36&gt;=DATEVALUE("2025/4/1")),IF(OR(IFERROR(VLOOKUP($A36,$V$6:$Y$25,4,FALSE),"")="",IFERROR(VLOOKUP($A36,$V$6:$Y$25,2,FALSE),"")&lt;&gt;N$7),VLOOKUP($F36,借上宿舎台帳!$B$6:$F$25,5,FALSE),VLOOKUP($A36,$V$6:$Y$25,4,FALSE)),0)</f>
        <v>0</v>
      </c>
      <c r="O36" s="22">
        <f>IF(AND($I36&lt;=DATEVALUE("2025/5/31"),$J36&lt;=DATEVALUE("2026/3/31"),$J36&gt;=DATEVALUE("2025/5/1")),IF(OR(IFERROR(VLOOKUP($A36,$V$6:$Y$25,4,FALSE),"")="",IFERROR(VLOOKUP($A36,$V$6:$Y$25,2,FALSE),"")&lt;&gt;O$7),VLOOKUP($F36,借上宿舎台帳!$B$6:$F$25,5,FALSE),VLOOKUP($A36,$V$6:$Y$25,4,FALSE)),0)</f>
        <v>0</v>
      </c>
      <c r="P36" s="22">
        <f>IF(AND($J36&gt;=DATEVALUE("2025/6/1"),$J36&lt;=DATEVALUE("2026/3/31")),IF(OR(IFERROR(VLOOKUP($A36,$V$6:$Y$25,4,FALSE),"")="",IFERROR(VLOOKUP($A36,$V$6:$Y$25,2,FALSE),"")&lt;&gt;P$7),VLOOKUP($F36,借上宿舎台帳!$B$6:$F$25,5,FALSE),VLOOKUP($A36,$V$6:$Y$25,4,FALSE)),0)</f>
        <v>0</v>
      </c>
      <c r="Q36" s="226">
        <f t="shared" si="14"/>
        <v>0</v>
      </c>
    </row>
    <row r="37" spans="1:17" ht="30" customHeight="1" x14ac:dyDescent="0.15">
      <c r="A37" s="191"/>
      <c r="B37" s="230"/>
      <c r="C37" s="224"/>
      <c r="D37" s="234"/>
      <c r="E37" s="235"/>
      <c r="F37" s="241"/>
      <c r="G37" s="242"/>
      <c r="H37" s="243"/>
      <c r="I37" s="220"/>
      <c r="J37" s="220"/>
      <c r="K37" s="222"/>
      <c r="L37" s="224"/>
      <c r="M37" s="19" t="s">
        <v>15</v>
      </c>
      <c r="N37" s="22">
        <f>IF(AND($I36&lt;=DATEVALUE("2025/4/30"),$J36&lt;=DATEVALUE("2026/3/31"),$J36&gt;=DATEVALUE("2025/4/1")),IF(OR(IFERROR(VLOOKUP($A36,$V$6:$Z$25,5,FALSE),"")="",IFERROR(VLOOKUP($A36,$V$6:$Z$25,2,FALSE),"")&lt;&gt;N$7),VLOOKUP($F36,借上宿舎台帳!$B$6:$G$25,6,FALSE),VLOOKUP($A36,$V$6:$Z$25,5,FALSE)),0)</f>
        <v>0</v>
      </c>
      <c r="O37" s="22">
        <f>IF(AND($I36&lt;=DATEVALUE("2025/5/31"),$J36&lt;=DATEVALUE("2026/3/31"),$J36&gt;=DATEVALUE("2025/5/1")),IF(OR(IFERROR(VLOOKUP($A36,$V$6:$Z$25,5,FALSE),"")="",IFERROR(VLOOKUP($A36,$V$6:$Z$25,2,FALSE),"")&lt;&gt;O$7),VLOOKUP($F36,借上宿舎台帳!$B$6:$G$25,6,FALSE),VLOOKUP($A36,$V$6:$Z$25,5,FALSE)),0)</f>
        <v>0</v>
      </c>
      <c r="P37" s="22">
        <f>IF(AND($J36&gt;=DATEVALUE("2025/6/1"),$J36&lt;=DATEVALUE("2026/3/31")),IF(OR(IFERROR(VLOOKUP($A36,$V$6:$Z$25,5,FALSE),"")="",IFERROR(VLOOKUP($A36,$V$6:$Z$25,2,FALSE),"")&lt;&gt;P$7),VLOOKUP($F36,借上宿舎台帳!$B$6:$G$25,6,FALSE),VLOOKUP($A36,$V$6:$Z$25,5,FALSE)),0)</f>
        <v>0</v>
      </c>
      <c r="Q37" s="227"/>
    </row>
    <row r="38" spans="1:17" ht="30" customHeight="1" x14ac:dyDescent="0.15">
      <c r="A38" s="192"/>
      <c r="B38" s="231"/>
      <c r="C38" s="225"/>
      <c r="D38" s="236"/>
      <c r="E38" s="237"/>
      <c r="F38" s="244"/>
      <c r="G38" s="245"/>
      <c r="H38" s="246"/>
      <c r="I38" s="221"/>
      <c r="J38" s="221"/>
      <c r="K38" s="222"/>
      <c r="L38" s="225"/>
      <c r="M38" s="19" t="s">
        <v>16</v>
      </c>
      <c r="N38" s="82">
        <f>IF(OR(IFERROR(VLOOKUP($A36,$V$6:$X$25,3,FALSE),"")="",IFERROR(VLOOKUP($A36,$V$6:$X$25,2,FALSE),"")&lt;&gt;N$7),ROUNDDOWN(IF((N36-N37)&gt;=82000,82000,N36-N37)*3/4,-2),VLOOKUP($A36,$V$6:$X$25,3,FALSE))</f>
        <v>0</v>
      </c>
      <c r="O38" s="82">
        <f>IF(OR(IFERROR(VLOOKUP($A36,$V$6:$X$25,3,FALSE),"")="",IFERROR(VLOOKUP($A36,$V$6:$X$25,2,FALSE),"")&lt;&gt;O$7),ROUNDDOWN(IF((O36-O37)&gt;=82000,82000,O36-O37)*3/4,-2),VLOOKUP($A36,$V$6:$X$25,3,FALSE))</f>
        <v>0</v>
      </c>
      <c r="P38" s="82">
        <f>IF(OR(IFERROR(VLOOKUP($A36,$V$6:$X$25,3,FALSE),"")="",IFERROR(VLOOKUP($A36,$V$6:$X$25,2,FALSE),"")&lt;&gt;P$7),ROUNDDOWN(IF((P36-P37)&gt;=82000,82000,P36-P37)*3/4,-2),VLOOKUP($A36,$V$6:$X$25,3,FALSE))</f>
        <v>0</v>
      </c>
      <c r="Q38" s="228"/>
    </row>
    <row r="39" spans="1:17" ht="30" customHeight="1" x14ac:dyDescent="0.15">
      <c r="A39" s="190">
        <v>11</v>
      </c>
      <c r="B39" s="229"/>
      <c r="C39" s="223"/>
      <c r="D39" s="232"/>
      <c r="E39" s="233"/>
      <c r="F39" s="238"/>
      <c r="G39" s="239"/>
      <c r="H39" s="240"/>
      <c r="I39" s="219"/>
      <c r="J39" s="219"/>
      <c r="K39" s="222"/>
      <c r="L39" s="223"/>
      <c r="M39" s="19" t="s">
        <v>14</v>
      </c>
      <c r="N39" s="22">
        <f>IF(AND($I39&lt;=DATEVALUE("2025/4/30"),$J39&lt;=DATEVALUE("2026/3/31"),$J39&gt;=DATEVALUE("2025/4/1")),IF(OR(IFERROR(VLOOKUP($A39,$V$6:$Y$25,4,FALSE),"")="",IFERROR(VLOOKUP($A39,$V$6:$Y$25,2,FALSE),"")&lt;&gt;N$7),VLOOKUP($F39,借上宿舎台帳!$B$6:$F$25,5,FALSE),VLOOKUP($A39,$V$6:$Y$25,4,FALSE)),0)</f>
        <v>0</v>
      </c>
      <c r="O39" s="22">
        <f>IF(AND($I39&lt;=DATEVALUE("2025/5/31"),$J39&lt;=DATEVALUE("2026/3/31"),$J39&gt;=DATEVALUE("2025/5/1")),IF(OR(IFERROR(VLOOKUP($A39,$V$6:$Y$25,4,FALSE),"")="",IFERROR(VLOOKUP($A39,$V$6:$Y$25,2,FALSE),"")&lt;&gt;O$7),VLOOKUP($F39,借上宿舎台帳!$B$6:$F$25,5,FALSE),VLOOKUP($A39,$V$6:$Y$25,4,FALSE)),0)</f>
        <v>0</v>
      </c>
      <c r="P39" s="22">
        <f>IF(AND($J39&gt;=DATEVALUE("2025/6/1"),$J39&lt;=DATEVALUE("2026/3/31")),IF(OR(IFERROR(VLOOKUP($A39,$V$6:$Y$25,4,FALSE),"")="",IFERROR(VLOOKUP($A39,$V$6:$Y$25,2,FALSE),"")&lt;&gt;P$7),VLOOKUP($F39,借上宿舎台帳!$B$6:$F$25,5,FALSE),VLOOKUP($A39,$V$6:$Y$25,4,FALSE)),0)</f>
        <v>0</v>
      </c>
      <c r="Q39" s="226">
        <f t="shared" si="14"/>
        <v>0</v>
      </c>
    </row>
    <row r="40" spans="1:17" ht="30" customHeight="1" x14ac:dyDescent="0.15">
      <c r="A40" s="191"/>
      <c r="B40" s="230"/>
      <c r="C40" s="224"/>
      <c r="D40" s="234"/>
      <c r="E40" s="235"/>
      <c r="F40" s="241"/>
      <c r="G40" s="242"/>
      <c r="H40" s="243"/>
      <c r="I40" s="220"/>
      <c r="J40" s="220"/>
      <c r="K40" s="222"/>
      <c r="L40" s="224"/>
      <c r="M40" s="19" t="s">
        <v>15</v>
      </c>
      <c r="N40" s="22">
        <f>IF(AND($I39&lt;=DATEVALUE("2025/4/30"),$J39&lt;=DATEVALUE("2026/3/31"),$J39&gt;=DATEVALUE("2025/4/1")),IF(OR(IFERROR(VLOOKUP($A39,$V$6:$Z$25,5,FALSE),"")="",IFERROR(VLOOKUP($A39,$V$6:$Z$25,2,FALSE),"")&lt;&gt;N$7),VLOOKUP($F39,借上宿舎台帳!$B$6:$G$25,6,FALSE),VLOOKUP($A39,$V$6:$Z$25,5,FALSE)),0)</f>
        <v>0</v>
      </c>
      <c r="O40" s="22">
        <f>IF(AND($I39&lt;=DATEVALUE("2025/5/31"),$J39&lt;=DATEVALUE("2026/3/31"),$J39&gt;=DATEVALUE("2025/5/1")),IF(OR(IFERROR(VLOOKUP($A39,$V$6:$Z$25,5,FALSE),"")="",IFERROR(VLOOKUP($A39,$V$6:$Z$25,2,FALSE),"")&lt;&gt;O$7),VLOOKUP($F39,借上宿舎台帳!$B$6:$G$25,6,FALSE),VLOOKUP($A39,$V$6:$Z$25,5,FALSE)),0)</f>
        <v>0</v>
      </c>
      <c r="P40" s="22">
        <f>IF(AND($J39&gt;=DATEVALUE("2025/6/1"),$J39&lt;=DATEVALUE("2026/3/31")),IF(OR(IFERROR(VLOOKUP($A39,$V$6:$Z$25,5,FALSE),"")="",IFERROR(VLOOKUP($A39,$V$6:$Z$25,2,FALSE),"")&lt;&gt;P$7),VLOOKUP($F39,借上宿舎台帳!$B$6:$G$25,6,FALSE),VLOOKUP($A39,$V$6:$Z$25,5,FALSE)),0)</f>
        <v>0</v>
      </c>
      <c r="Q40" s="227"/>
    </row>
    <row r="41" spans="1:17" ht="30" customHeight="1" x14ac:dyDescent="0.15">
      <c r="A41" s="192"/>
      <c r="B41" s="231"/>
      <c r="C41" s="225"/>
      <c r="D41" s="236"/>
      <c r="E41" s="237"/>
      <c r="F41" s="244"/>
      <c r="G41" s="245"/>
      <c r="H41" s="246"/>
      <c r="I41" s="221"/>
      <c r="J41" s="221"/>
      <c r="K41" s="222"/>
      <c r="L41" s="225"/>
      <c r="M41" s="19" t="s">
        <v>16</v>
      </c>
      <c r="N41" s="82">
        <f>IF(OR(IFERROR(VLOOKUP($A39,$V$6:$X$25,3,FALSE),"")="",IFERROR(VLOOKUP($A39,$V$6:$X$25,2,FALSE),"")&lt;&gt;N$7),ROUNDDOWN(IF((N39-N40)&gt;=82000,82000,N39-N40)*3/4,-2),VLOOKUP($A39,$V$6:$X$25,3,FALSE))</f>
        <v>0</v>
      </c>
      <c r="O41" s="82">
        <f>IF(OR(IFERROR(VLOOKUP($A39,$V$6:$X$25,3,FALSE),"")="",IFERROR(VLOOKUP($A39,$V$6:$X$25,2,FALSE),"")&lt;&gt;O$7),ROUNDDOWN(IF((O39-O40)&gt;=82000,82000,O39-O40)*3/4,-2),VLOOKUP($A39,$V$6:$X$25,3,FALSE))</f>
        <v>0</v>
      </c>
      <c r="P41" s="82">
        <f>IF(OR(IFERROR(VLOOKUP($A39,$V$6:$X$25,3,FALSE),"")="",IFERROR(VLOOKUP($A39,$V$6:$X$25,2,FALSE),"")&lt;&gt;P$7),ROUNDDOWN(IF((P39-P40)&gt;=82000,82000,P39-P40)*3/4,-2),VLOOKUP($A39,$V$6:$X$25,3,FALSE))</f>
        <v>0</v>
      </c>
      <c r="Q41" s="228"/>
    </row>
    <row r="42" spans="1:17" ht="30" customHeight="1" x14ac:dyDescent="0.15">
      <c r="A42" s="190">
        <v>12</v>
      </c>
      <c r="B42" s="229"/>
      <c r="C42" s="223"/>
      <c r="D42" s="232"/>
      <c r="E42" s="233"/>
      <c r="F42" s="238"/>
      <c r="G42" s="239"/>
      <c r="H42" s="240"/>
      <c r="I42" s="219"/>
      <c r="J42" s="219"/>
      <c r="K42" s="222"/>
      <c r="L42" s="223"/>
      <c r="M42" s="19" t="s">
        <v>14</v>
      </c>
      <c r="N42" s="22">
        <f>IF(AND($I42&lt;=DATEVALUE("2025/4/30"),$J42&lt;=DATEVALUE("2026/3/31"),$J42&gt;=DATEVALUE("2025/4/1")),IF(OR(IFERROR(VLOOKUP($A42,$V$6:$Y$25,4,FALSE),"")="",IFERROR(VLOOKUP($A42,$V$6:$Y$25,2,FALSE),"")&lt;&gt;N$7),VLOOKUP($F42,借上宿舎台帳!$B$6:$F$25,5,FALSE),VLOOKUP($A42,$V$6:$Y$25,4,FALSE)),0)</f>
        <v>0</v>
      </c>
      <c r="O42" s="22">
        <f>IF(AND($I42&lt;=DATEVALUE("2025/5/31"),$J42&lt;=DATEVALUE("2026/3/31"),$J42&gt;=DATEVALUE("2025/5/1")),IF(OR(IFERROR(VLOOKUP($A42,$V$6:$Y$25,4,FALSE),"")="",IFERROR(VLOOKUP($A42,$V$6:$Y$25,2,FALSE),"")&lt;&gt;O$7),VLOOKUP($F42,借上宿舎台帳!$B$6:$F$25,5,FALSE),VLOOKUP($A42,$V$6:$Y$25,4,FALSE)),0)</f>
        <v>0</v>
      </c>
      <c r="P42" s="22">
        <f>IF(AND($J42&gt;=DATEVALUE("2025/6/1"),$J42&lt;=DATEVALUE("2026/3/31")),IF(OR(IFERROR(VLOOKUP($A42,$V$6:$Y$25,4,FALSE),"")="",IFERROR(VLOOKUP($A42,$V$6:$Y$25,2,FALSE),"")&lt;&gt;P$7),VLOOKUP($F42,借上宿舎台帳!$B$6:$F$25,5,FALSE),VLOOKUP($A42,$V$6:$Y$25,4,FALSE)),0)</f>
        <v>0</v>
      </c>
      <c r="Q42" s="226">
        <f t="shared" si="14"/>
        <v>0</v>
      </c>
    </row>
    <row r="43" spans="1:17" ht="30" customHeight="1" x14ac:dyDescent="0.15">
      <c r="A43" s="191"/>
      <c r="B43" s="230"/>
      <c r="C43" s="224"/>
      <c r="D43" s="234"/>
      <c r="E43" s="235"/>
      <c r="F43" s="241"/>
      <c r="G43" s="242"/>
      <c r="H43" s="243"/>
      <c r="I43" s="220"/>
      <c r="J43" s="220"/>
      <c r="K43" s="222"/>
      <c r="L43" s="224"/>
      <c r="M43" s="19" t="s">
        <v>15</v>
      </c>
      <c r="N43" s="22">
        <f>IF(AND($I42&lt;=DATEVALUE("2025/4/30"),$J42&lt;=DATEVALUE("2026/3/31"),$J42&gt;=DATEVALUE("2025/4/1")),IF(OR(IFERROR(VLOOKUP($A42,$V$6:$Z$25,5,FALSE),"")="",IFERROR(VLOOKUP($A42,$V$6:$Z$25,2,FALSE),"")&lt;&gt;N$7),VLOOKUP($F42,借上宿舎台帳!$B$6:$G$25,6,FALSE),VLOOKUP($A42,$V$6:$Z$25,5,FALSE)),0)</f>
        <v>0</v>
      </c>
      <c r="O43" s="22">
        <f>IF(AND($I42&lt;=DATEVALUE("2025/5/31"),$J42&lt;=DATEVALUE("2026/3/31"),$J42&gt;=DATEVALUE("2025/5/1")),IF(OR(IFERROR(VLOOKUP($A42,$V$6:$Z$25,5,FALSE),"")="",IFERROR(VLOOKUP($A42,$V$6:$Z$25,2,FALSE),"")&lt;&gt;O$7),VLOOKUP($F42,借上宿舎台帳!$B$6:$G$25,6,FALSE),VLOOKUP($A42,$V$6:$Z$25,5,FALSE)),0)</f>
        <v>0</v>
      </c>
      <c r="P43" s="22">
        <f>IF(AND($J42&gt;=DATEVALUE("2025/6/1"),$J42&lt;=DATEVALUE("2026/3/31")),IF(OR(IFERROR(VLOOKUP($A42,$V$6:$Z$25,5,FALSE),"")="",IFERROR(VLOOKUP($A42,$V$6:$Z$25,2,FALSE),"")&lt;&gt;P$7),VLOOKUP($F42,借上宿舎台帳!$B$6:$G$25,6,FALSE),VLOOKUP($A42,$V$6:$Z$25,5,FALSE)),0)</f>
        <v>0</v>
      </c>
      <c r="Q43" s="227"/>
    </row>
    <row r="44" spans="1:17" ht="30" customHeight="1" x14ac:dyDescent="0.15">
      <c r="A44" s="192"/>
      <c r="B44" s="231"/>
      <c r="C44" s="225"/>
      <c r="D44" s="236"/>
      <c r="E44" s="237"/>
      <c r="F44" s="244"/>
      <c r="G44" s="245"/>
      <c r="H44" s="246"/>
      <c r="I44" s="221"/>
      <c r="J44" s="221"/>
      <c r="K44" s="222"/>
      <c r="L44" s="225"/>
      <c r="M44" s="19" t="s">
        <v>16</v>
      </c>
      <c r="N44" s="82">
        <f>IF(OR(IFERROR(VLOOKUP($A42,$V$6:$X$25,3,FALSE),"")="",IFERROR(VLOOKUP($A42,$V$6:$X$25,2,FALSE),"")&lt;&gt;N$7),ROUNDDOWN(IF((N42-N43)&gt;=82000,82000,N42-N43)*3/4,-2),VLOOKUP($A42,$V$6:$X$25,3,FALSE))</f>
        <v>0</v>
      </c>
      <c r="O44" s="82">
        <f>IF(OR(IFERROR(VLOOKUP($A42,$V$6:$X$25,3,FALSE),"")="",IFERROR(VLOOKUP($A42,$V$6:$X$25,2,FALSE),"")&lt;&gt;O$7),ROUNDDOWN(IF((O42-O43)&gt;=82000,82000,O42-O43)*3/4,-2),VLOOKUP($A42,$V$6:$X$25,3,FALSE))</f>
        <v>0</v>
      </c>
      <c r="P44" s="82">
        <f>IF(OR(IFERROR(VLOOKUP($A42,$V$6:$X$25,3,FALSE),"")="",IFERROR(VLOOKUP($A42,$V$6:$X$25,2,FALSE),"")&lt;&gt;P$7),ROUNDDOWN(IF((P42-P43)&gt;=82000,82000,P42-P43)*3/4,-2),VLOOKUP($A42,$V$6:$X$25,3,FALSE))</f>
        <v>0</v>
      </c>
      <c r="Q44" s="228"/>
    </row>
    <row r="45" spans="1:17" ht="30" customHeight="1" x14ac:dyDescent="0.15">
      <c r="A45" s="190">
        <v>13</v>
      </c>
      <c r="B45" s="229"/>
      <c r="C45" s="223"/>
      <c r="D45" s="232"/>
      <c r="E45" s="233"/>
      <c r="F45" s="238"/>
      <c r="G45" s="239"/>
      <c r="H45" s="240"/>
      <c r="I45" s="219"/>
      <c r="J45" s="219"/>
      <c r="K45" s="222"/>
      <c r="L45" s="223"/>
      <c r="M45" s="19" t="s">
        <v>14</v>
      </c>
      <c r="N45" s="22">
        <f>IF(AND($I45&lt;=DATEVALUE("2025/4/30"),$J45&lt;=DATEVALUE("2026/3/31"),$J45&gt;=DATEVALUE("2025/4/1")),IF(OR(IFERROR(VLOOKUP($A45,$V$6:$Y$25,4,FALSE),"")="",IFERROR(VLOOKUP($A45,$V$6:$Y$25,2,FALSE),"")&lt;&gt;N$7),VLOOKUP($F45,借上宿舎台帳!$B$6:$F$25,5,FALSE),VLOOKUP($A45,$V$6:$Y$25,4,FALSE)),0)</f>
        <v>0</v>
      </c>
      <c r="O45" s="22">
        <f>IF(AND($I45&lt;=DATEVALUE("2025/5/31"),$J45&lt;=DATEVALUE("2026/3/31"),$J45&gt;=DATEVALUE("2025/5/1")),IF(OR(IFERROR(VLOOKUP($A45,$V$6:$Y$25,4,FALSE),"")="",IFERROR(VLOOKUP($A45,$V$6:$Y$25,2,FALSE),"")&lt;&gt;O$7),VLOOKUP($F45,借上宿舎台帳!$B$6:$F$25,5,FALSE),VLOOKUP($A45,$V$6:$Y$25,4,FALSE)),0)</f>
        <v>0</v>
      </c>
      <c r="P45" s="22">
        <f>IF(AND($J45&gt;=DATEVALUE("2025/6/1"),$J45&lt;=DATEVALUE("2026/3/31")),IF(OR(IFERROR(VLOOKUP($A45,$V$6:$Y$25,4,FALSE),"")="",IFERROR(VLOOKUP($A45,$V$6:$Y$25,2,FALSE),"")&lt;&gt;P$7),VLOOKUP($F45,借上宿舎台帳!$B$6:$F$25,5,FALSE),VLOOKUP($A45,$V$6:$Y$25,4,FALSE)),0)</f>
        <v>0</v>
      </c>
      <c r="Q45" s="226">
        <f t="shared" si="14"/>
        <v>0</v>
      </c>
    </row>
    <row r="46" spans="1:17" ht="30" customHeight="1" x14ac:dyDescent="0.15">
      <c r="A46" s="191"/>
      <c r="B46" s="230"/>
      <c r="C46" s="224"/>
      <c r="D46" s="234"/>
      <c r="E46" s="235"/>
      <c r="F46" s="241"/>
      <c r="G46" s="242"/>
      <c r="H46" s="243"/>
      <c r="I46" s="220"/>
      <c r="J46" s="220"/>
      <c r="K46" s="222"/>
      <c r="L46" s="224"/>
      <c r="M46" s="19" t="s">
        <v>15</v>
      </c>
      <c r="N46" s="22">
        <f>IF(AND($I45&lt;=DATEVALUE("2025/4/30"),$J45&lt;=DATEVALUE("2026/3/31"),$J45&gt;=DATEVALUE("2025/4/1")),IF(OR(IFERROR(VLOOKUP($A45,$V$6:$Z$25,5,FALSE),"")="",IFERROR(VLOOKUP($A45,$V$6:$Z$25,2,FALSE),"")&lt;&gt;N$7),VLOOKUP($F45,借上宿舎台帳!$B$6:$G$25,6,FALSE),VLOOKUP($A45,$V$6:$Z$25,5,FALSE)),0)</f>
        <v>0</v>
      </c>
      <c r="O46" s="22">
        <f>IF(AND($I45&lt;=DATEVALUE("2025/5/31"),$J45&lt;=DATEVALUE("2026/3/31"),$J45&gt;=DATEVALUE("2025/5/1")),IF(OR(IFERROR(VLOOKUP($A45,$V$6:$Z$25,5,FALSE),"")="",IFERROR(VLOOKUP($A45,$V$6:$Z$25,2,FALSE),"")&lt;&gt;O$7),VLOOKUP($F45,借上宿舎台帳!$B$6:$G$25,6,FALSE),VLOOKUP($A45,$V$6:$Z$25,5,FALSE)),0)</f>
        <v>0</v>
      </c>
      <c r="P46" s="22">
        <f>IF(AND($J45&gt;=DATEVALUE("2025/6/1"),$J45&lt;=DATEVALUE("2026/3/31")),IF(OR(IFERROR(VLOOKUP($A45,$V$6:$Z$25,5,FALSE),"")="",IFERROR(VLOOKUP($A45,$V$6:$Z$25,2,FALSE),"")&lt;&gt;P$7),VLOOKUP($F45,借上宿舎台帳!$B$6:$G$25,6,FALSE),VLOOKUP($A45,$V$6:$Z$25,5,FALSE)),0)</f>
        <v>0</v>
      </c>
      <c r="Q46" s="227"/>
    </row>
    <row r="47" spans="1:17" ht="30" customHeight="1" x14ac:dyDescent="0.15">
      <c r="A47" s="192"/>
      <c r="B47" s="231"/>
      <c r="C47" s="225"/>
      <c r="D47" s="236"/>
      <c r="E47" s="237"/>
      <c r="F47" s="244"/>
      <c r="G47" s="245"/>
      <c r="H47" s="246"/>
      <c r="I47" s="221"/>
      <c r="J47" s="221"/>
      <c r="K47" s="222"/>
      <c r="L47" s="225"/>
      <c r="M47" s="19" t="s">
        <v>16</v>
      </c>
      <c r="N47" s="82">
        <f>IF(OR(IFERROR(VLOOKUP($A45,$V$6:$X$25,3,FALSE),"")="",IFERROR(VLOOKUP($A45,$V$6:$X$25,2,FALSE),"")&lt;&gt;N$7),ROUNDDOWN(IF((N45-N46)&gt;=82000,82000,N45-N46)*3/4,-2),VLOOKUP($A45,$V$6:$X$25,3,FALSE))</f>
        <v>0</v>
      </c>
      <c r="O47" s="82">
        <f>IF(OR(IFERROR(VLOOKUP($A45,$V$6:$X$25,3,FALSE),"")="",IFERROR(VLOOKUP($A45,$V$6:$X$25,2,FALSE),"")&lt;&gt;O$7),ROUNDDOWN(IF((O45-O46)&gt;=82000,82000,O45-O46)*3/4,-2),VLOOKUP($A45,$V$6:$X$25,3,FALSE))</f>
        <v>0</v>
      </c>
      <c r="P47" s="82">
        <f>IF(OR(IFERROR(VLOOKUP($A45,$V$6:$X$25,3,FALSE),"")="",IFERROR(VLOOKUP($A45,$V$6:$X$25,2,FALSE),"")&lt;&gt;P$7),ROUNDDOWN(IF((P45-P46)&gt;=82000,82000,P45-P46)*3/4,-2),VLOOKUP($A45,$V$6:$X$25,3,FALSE))</f>
        <v>0</v>
      </c>
      <c r="Q47" s="228"/>
    </row>
    <row r="48" spans="1:17" ht="30" customHeight="1" x14ac:dyDescent="0.15">
      <c r="A48" s="190">
        <v>14</v>
      </c>
      <c r="B48" s="229"/>
      <c r="C48" s="223"/>
      <c r="D48" s="232"/>
      <c r="E48" s="233"/>
      <c r="F48" s="238"/>
      <c r="G48" s="239"/>
      <c r="H48" s="240"/>
      <c r="I48" s="219"/>
      <c r="J48" s="219"/>
      <c r="K48" s="222"/>
      <c r="L48" s="223"/>
      <c r="M48" s="19" t="s">
        <v>14</v>
      </c>
      <c r="N48" s="22">
        <f>IF(AND($I48&lt;=DATEVALUE("2025/4/30"),$J48&lt;=DATEVALUE("2026/3/31"),$J48&gt;=DATEVALUE("2025/4/1")),IF(OR(IFERROR(VLOOKUP($A48,$V$6:$Y$25,4,FALSE),"")="",IFERROR(VLOOKUP($A48,$V$6:$Y$25,2,FALSE),"")&lt;&gt;N$7),VLOOKUP($F48,借上宿舎台帳!$B$6:$F$25,5,FALSE),VLOOKUP($A48,$V$6:$Y$25,4,FALSE)),0)</f>
        <v>0</v>
      </c>
      <c r="O48" s="22">
        <f>IF(AND($I48&lt;=DATEVALUE("2025/5/31"),$J48&lt;=DATEVALUE("2026/3/31"),$J48&gt;=DATEVALUE("2025/5/1")),IF(OR(IFERROR(VLOOKUP($A48,$V$6:$Y$25,4,FALSE),"")="",IFERROR(VLOOKUP($A48,$V$6:$Y$25,2,FALSE),"")&lt;&gt;O$7),VLOOKUP($F48,借上宿舎台帳!$B$6:$F$25,5,FALSE),VLOOKUP($A48,$V$6:$Y$25,4,FALSE)),0)</f>
        <v>0</v>
      </c>
      <c r="P48" s="22">
        <f>IF(AND($J48&gt;=DATEVALUE("2025/6/1"),$J48&lt;=DATEVALUE("2026/3/31")),IF(OR(IFERROR(VLOOKUP($A48,$V$6:$Y$25,4,FALSE),"")="",IFERROR(VLOOKUP($A48,$V$6:$Y$25,2,FALSE),"")&lt;&gt;P$7),VLOOKUP($F48,借上宿舎台帳!$B$6:$F$25,5,FALSE),VLOOKUP($A48,$V$6:$Y$25,4,FALSE)),0)</f>
        <v>0</v>
      </c>
      <c r="Q48" s="226">
        <f t="shared" si="14"/>
        <v>0</v>
      </c>
    </row>
    <row r="49" spans="1:17" ht="30" customHeight="1" x14ac:dyDescent="0.15">
      <c r="A49" s="191"/>
      <c r="B49" s="230"/>
      <c r="C49" s="224"/>
      <c r="D49" s="234"/>
      <c r="E49" s="235"/>
      <c r="F49" s="241"/>
      <c r="G49" s="242"/>
      <c r="H49" s="243"/>
      <c r="I49" s="220"/>
      <c r="J49" s="220"/>
      <c r="K49" s="222"/>
      <c r="L49" s="224"/>
      <c r="M49" s="19" t="s">
        <v>15</v>
      </c>
      <c r="N49" s="22">
        <f>IF(AND($I48&lt;=DATEVALUE("2025/4/30"),$J48&lt;=DATEVALUE("2026/3/31"),$J48&gt;=DATEVALUE("2025/4/1")),IF(OR(IFERROR(VLOOKUP($A48,$V$6:$Z$25,5,FALSE),"")="",IFERROR(VLOOKUP($A48,$V$6:$Z$25,2,FALSE),"")&lt;&gt;N$7),VLOOKUP($F48,借上宿舎台帳!$B$6:$G$25,6,FALSE),VLOOKUP($A48,$V$6:$Z$25,5,FALSE)),0)</f>
        <v>0</v>
      </c>
      <c r="O49" s="22">
        <f>IF(AND($I48&lt;=DATEVALUE("2025/5/31"),$J48&lt;=DATEVALUE("2026/3/31"),$J48&gt;=DATEVALUE("2025/5/1")),IF(OR(IFERROR(VLOOKUP($A48,$V$6:$Z$25,5,FALSE),"")="",IFERROR(VLOOKUP($A48,$V$6:$Z$25,2,FALSE),"")&lt;&gt;O$7),VLOOKUP($F48,借上宿舎台帳!$B$6:$G$25,6,FALSE),VLOOKUP($A48,$V$6:$Z$25,5,FALSE)),0)</f>
        <v>0</v>
      </c>
      <c r="P49" s="22">
        <f>IF(AND($J48&gt;=DATEVALUE("2025/6/1"),$J48&lt;=DATEVALUE("2026/3/31")),IF(OR(IFERROR(VLOOKUP($A48,$V$6:$Z$25,5,FALSE),"")="",IFERROR(VLOOKUP($A48,$V$6:$Z$25,2,FALSE),"")&lt;&gt;P$7),VLOOKUP($F48,借上宿舎台帳!$B$6:$G$25,6,FALSE),VLOOKUP($A48,$V$6:$Z$25,5,FALSE)),0)</f>
        <v>0</v>
      </c>
      <c r="Q49" s="227"/>
    </row>
    <row r="50" spans="1:17" ht="30" customHeight="1" x14ac:dyDescent="0.15">
      <c r="A50" s="192"/>
      <c r="B50" s="231"/>
      <c r="C50" s="225"/>
      <c r="D50" s="236"/>
      <c r="E50" s="237"/>
      <c r="F50" s="244"/>
      <c r="G50" s="245"/>
      <c r="H50" s="246"/>
      <c r="I50" s="221"/>
      <c r="J50" s="221"/>
      <c r="K50" s="222"/>
      <c r="L50" s="225"/>
      <c r="M50" s="19" t="s">
        <v>16</v>
      </c>
      <c r="N50" s="82">
        <f>IF(OR(IFERROR(VLOOKUP($A48,$V$6:$X$25,3,FALSE),"")="",IFERROR(VLOOKUP($A48,$V$6:$X$25,2,FALSE),"")&lt;&gt;N$7),ROUNDDOWN(IF((N48-N49)&gt;=82000,82000,N48-N49)*3/4,-2),VLOOKUP($A48,$V$6:$X$25,3,FALSE))</f>
        <v>0</v>
      </c>
      <c r="O50" s="82">
        <f>IF(OR(IFERROR(VLOOKUP($A48,$V$6:$X$25,3,FALSE),"")="",IFERROR(VLOOKUP($A48,$V$6:$X$25,2,FALSE),"")&lt;&gt;O$7),ROUNDDOWN(IF((O48-O49)&gt;=82000,82000,O48-O49)*3/4,-2),VLOOKUP($A48,$V$6:$X$25,3,FALSE))</f>
        <v>0</v>
      </c>
      <c r="P50" s="82">
        <f>IF(OR(IFERROR(VLOOKUP($A48,$V$6:$X$25,3,FALSE),"")="",IFERROR(VLOOKUP($A48,$V$6:$X$25,2,FALSE),"")&lt;&gt;P$7),ROUNDDOWN(IF((P48-P49)&gt;=82000,82000,P48-P49)*3/4,-2),VLOOKUP($A48,$V$6:$X$25,3,FALSE))</f>
        <v>0</v>
      </c>
      <c r="Q50" s="228"/>
    </row>
    <row r="51" spans="1:17" ht="30" customHeight="1" x14ac:dyDescent="0.15">
      <c r="A51" s="190">
        <v>15</v>
      </c>
      <c r="B51" s="229"/>
      <c r="C51" s="223"/>
      <c r="D51" s="232"/>
      <c r="E51" s="233"/>
      <c r="F51" s="238"/>
      <c r="G51" s="239"/>
      <c r="H51" s="240"/>
      <c r="I51" s="219"/>
      <c r="J51" s="219"/>
      <c r="K51" s="222"/>
      <c r="L51" s="223"/>
      <c r="M51" s="19" t="s">
        <v>14</v>
      </c>
      <c r="N51" s="22">
        <f>IF(AND($I51&lt;=DATEVALUE("2025/4/30"),$J51&lt;=DATEVALUE("2026/3/31"),$J51&gt;=DATEVALUE("2025/4/1")),IF(OR(IFERROR(VLOOKUP($A51,$V$6:$Y$25,4,FALSE),"")="",IFERROR(VLOOKUP($A51,$V$6:$Y$25,2,FALSE),"")&lt;&gt;N$7),VLOOKUP($F51,借上宿舎台帳!$B$6:$F$25,5,FALSE),VLOOKUP($A51,$V$6:$Y$25,4,FALSE)),0)</f>
        <v>0</v>
      </c>
      <c r="O51" s="22">
        <f>IF(AND($I51&lt;=DATEVALUE("2025/5/31"),$J51&lt;=DATEVALUE("2026/3/31"),$J51&gt;=DATEVALUE("2025/5/1")),IF(OR(IFERROR(VLOOKUP($A51,$V$6:$Y$25,4,FALSE),"")="",IFERROR(VLOOKUP($A51,$V$6:$Y$25,2,FALSE),"")&lt;&gt;O$7),VLOOKUP($F51,借上宿舎台帳!$B$6:$F$25,5,FALSE),VLOOKUP($A51,$V$6:$Y$25,4,FALSE)),0)</f>
        <v>0</v>
      </c>
      <c r="P51" s="22">
        <f>IF(AND($J51&gt;=DATEVALUE("2025/6/1"),$J51&lt;=DATEVALUE("2026/3/31")),IF(OR(IFERROR(VLOOKUP($A51,$V$6:$Y$25,4,FALSE),"")="",IFERROR(VLOOKUP($A51,$V$6:$Y$25,2,FALSE),"")&lt;&gt;P$7),VLOOKUP($F51,借上宿舎台帳!$B$6:$F$25,5,FALSE),VLOOKUP($A51,$V$6:$Y$25,4,FALSE)),0)</f>
        <v>0</v>
      </c>
      <c r="Q51" s="226">
        <f t="shared" si="14"/>
        <v>0</v>
      </c>
    </row>
    <row r="52" spans="1:17" ht="30" customHeight="1" x14ac:dyDescent="0.15">
      <c r="A52" s="191"/>
      <c r="B52" s="230"/>
      <c r="C52" s="224"/>
      <c r="D52" s="234"/>
      <c r="E52" s="235"/>
      <c r="F52" s="241"/>
      <c r="G52" s="242"/>
      <c r="H52" s="243"/>
      <c r="I52" s="220"/>
      <c r="J52" s="220"/>
      <c r="K52" s="222"/>
      <c r="L52" s="224"/>
      <c r="M52" s="19" t="s">
        <v>15</v>
      </c>
      <c r="N52" s="22">
        <f>IF(AND($I51&lt;=DATEVALUE("2025/4/30"),$J51&lt;=DATEVALUE("2026/3/31"),$J51&gt;=DATEVALUE("2025/4/1")),IF(OR(IFERROR(VLOOKUP($A51,$V$6:$Z$25,5,FALSE),"")="",IFERROR(VLOOKUP($A51,$V$6:$Z$25,2,FALSE),"")&lt;&gt;N$7),VLOOKUP($F51,借上宿舎台帳!$B$6:$G$25,6,FALSE),VLOOKUP($A51,$V$6:$Z$25,5,FALSE)),0)</f>
        <v>0</v>
      </c>
      <c r="O52" s="22">
        <f>IF(AND($I51&lt;=DATEVALUE("2025/5/31"),$J51&lt;=DATEVALUE("2026/3/31"),$J51&gt;=DATEVALUE("2025/5/1")),IF(OR(IFERROR(VLOOKUP($A51,$V$6:$Z$25,5,FALSE),"")="",IFERROR(VLOOKUP($A51,$V$6:$Z$25,2,FALSE),"")&lt;&gt;O$7),VLOOKUP($F51,借上宿舎台帳!$B$6:$G$25,6,FALSE),VLOOKUP($A51,$V$6:$Z$25,5,FALSE)),0)</f>
        <v>0</v>
      </c>
      <c r="P52" s="22">
        <f>IF(AND($J51&gt;=DATEVALUE("2025/6/1"),$J51&lt;=DATEVALUE("2026/3/31")),IF(OR(IFERROR(VLOOKUP($A51,$V$6:$Z$25,5,FALSE),"")="",IFERROR(VLOOKUP($A51,$V$6:$Z$25,2,FALSE),"")&lt;&gt;P$7),VLOOKUP($F51,借上宿舎台帳!$B$6:$G$25,6,FALSE),VLOOKUP($A51,$V$6:$Z$25,5,FALSE)),0)</f>
        <v>0</v>
      </c>
      <c r="Q52" s="227"/>
    </row>
    <row r="53" spans="1:17" ht="30" customHeight="1" x14ac:dyDescent="0.15">
      <c r="A53" s="192"/>
      <c r="B53" s="231"/>
      <c r="C53" s="225"/>
      <c r="D53" s="236"/>
      <c r="E53" s="237"/>
      <c r="F53" s="244"/>
      <c r="G53" s="245"/>
      <c r="H53" s="246"/>
      <c r="I53" s="221"/>
      <c r="J53" s="221"/>
      <c r="K53" s="222"/>
      <c r="L53" s="225"/>
      <c r="M53" s="19" t="s">
        <v>16</v>
      </c>
      <c r="N53" s="82">
        <f>IF(OR(IFERROR(VLOOKUP($A51,$V$6:$X$25,3,FALSE),"")="",IFERROR(VLOOKUP($A51,$V$6:$X$25,2,FALSE),"")&lt;&gt;N$7),ROUNDDOWN(IF((N51-N52)&gt;=82000,82000,N51-N52)*3/4,-2),VLOOKUP($A51,$V$6:$X$25,3,FALSE))</f>
        <v>0</v>
      </c>
      <c r="O53" s="82">
        <f>IF(OR(IFERROR(VLOOKUP($A51,$V$6:$X$25,3,FALSE),"")="",IFERROR(VLOOKUP($A51,$V$6:$X$25,2,FALSE),"")&lt;&gt;O$7),ROUNDDOWN(IF((O51-O52)&gt;=82000,82000,O51-O52)*3/4,-2),VLOOKUP($A51,$V$6:$X$25,3,FALSE))</f>
        <v>0</v>
      </c>
      <c r="P53" s="82">
        <f>IF(OR(IFERROR(VLOOKUP($A51,$V$6:$X$25,3,FALSE),"")="",IFERROR(VLOOKUP($A51,$V$6:$X$25,2,FALSE),"")&lt;&gt;P$7),ROUNDDOWN(IF((P51-P52)&gt;=82000,82000,P51-P52)*3/4,-2),VLOOKUP($A51,$V$6:$X$25,3,FALSE))</f>
        <v>0</v>
      </c>
      <c r="Q53" s="228"/>
    </row>
    <row r="54" spans="1:17" ht="30" customHeight="1" x14ac:dyDescent="0.15">
      <c r="A54" s="190">
        <v>16</v>
      </c>
      <c r="B54" s="229"/>
      <c r="C54" s="223"/>
      <c r="D54" s="232"/>
      <c r="E54" s="233"/>
      <c r="F54" s="238"/>
      <c r="G54" s="239"/>
      <c r="H54" s="240"/>
      <c r="I54" s="219"/>
      <c r="J54" s="219"/>
      <c r="K54" s="222"/>
      <c r="L54" s="223"/>
      <c r="M54" s="19" t="s">
        <v>14</v>
      </c>
      <c r="N54" s="22">
        <f>IF(AND($I54&lt;=DATEVALUE("2025/4/30"),$J54&lt;=DATEVALUE("2026/3/31"),$J54&gt;=DATEVALUE("2025/4/1")),IF(OR(IFERROR(VLOOKUP($A54,$V$6:$Y$25,4,FALSE),"")="",IFERROR(VLOOKUP($A54,$V$6:$Y$25,2,FALSE),"")&lt;&gt;N$7),VLOOKUP($F54,借上宿舎台帳!$B$6:$F$25,5,FALSE),VLOOKUP($A54,$V$6:$Y$25,4,FALSE)),0)</f>
        <v>0</v>
      </c>
      <c r="O54" s="22">
        <f>IF(AND($I54&lt;=DATEVALUE("2025/5/31"),$J54&lt;=DATEVALUE("2026/3/31"),$J54&gt;=DATEVALUE("2025/5/1")),IF(OR(IFERROR(VLOOKUP($A54,$V$6:$Y$25,4,FALSE),"")="",IFERROR(VLOOKUP($A54,$V$6:$Y$25,2,FALSE),"")&lt;&gt;O$7),VLOOKUP($F54,借上宿舎台帳!$B$6:$F$25,5,FALSE),VLOOKUP($A54,$V$6:$Y$25,4,FALSE)),0)</f>
        <v>0</v>
      </c>
      <c r="P54" s="22">
        <f>IF(AND($J54&gt;=DATEVALUE("2025/6/1"),$J54&lt;=DATEVALUE("2026/3/31")),IF(OR(IFERROR(VLOOKUP($A54,$V$6:$Y$25,4,FALSE),"")="",IFERROR(VLOOKUP($A54,$V$6:$Y$25,2,FALSE),"")&lt;&gt;P$7),VLOOKUP($F54,借上宿舎台帳!$B$6:$F$25,5,FALSE),VLOOKUP($A54,$V$6:$Y$25,4,FALSE)),0)</f>
        <v>0</v>
      </c>
      <c r="Q54" s="226">
        <f t="shared" si="14"/>
        <v>0</v>
      </c>
    </row>
    <row r="55" spans="1:17" ht="30" customHeight="1" x14ac:dyDescent="0.15">
      <c r="A55" s="191"/>
      <c r="B55" s="230"/>
      <c r="C55" s="224"/>
      <c r="D55" s="234"/>
      <c r="E55" s="235"/>
      <c r="F55" s="241"/>
      <c r="G55" s="242"/>
      <c r="H55" s="243"/>
      <c r="I55" s="220"/>
      <c r="J55" s="220"/>
      <c r="K55" s="222"/>
      <c r="L55" s="224"/>
      <c r="M55" s="19" t="s">
        <v>15</v>
      </c>
      <c r="N55" s="22">
        <f>IF(AND($I54&lt;=DATEVALUE("2025/4/30"),$J54&lt;=DATEVALUE("2026/3/31"),$J54&gt;=DATEVALUE("2025/4/1")),IF(OR(IFERROR(VLOOKUP($A54,$V$6:$Z$25,5,FALSE),"")="",IFERROR(VLOOKUP($A54,$V$6:$Z$25,2,FALSE),"")&lt;&gt;N$7),VLOOKUP($F54,借上宿舎台帳!$B$6:$G$25,6,FALSE),VLOOKUP($A54,$V$6:$Z$25,5,FALSE)),0)</f>
        <v>0</v>
      </c>
      <c r="O55" s="22">
        <f>IF(AND($I54&lt;=DATEVALUE("2025/5/31"),$J54&lt;=DATEVALUE("2026/3/31"),$J54&gt;=DATEVALUE("2025/5/1")),IF(OR(IFERROR(VLOOKUP($A54,$V$6:$Z$25,5,FALSE),"")="",IFERROR(VLOOKUP($A54,$V$6:$Z$25,2,FALSE),"")&lt;&gt;O$7),VLOOKUP($F54,借上宿舎台帳!$B$6:$G$25,6,FALSE),VLOOKUP($A54,$V$6:$Z$25,5,FALSE)),0)</f>
        <v>0</v>
      </c>
      <c r="P55" s="22">
        <f>IF(AND($J54&gt;=DATEVALUE("2025/6/1"),$J54&lt;=DATEVALUE("2026/3/31")),IF(OR(IFERROR(VLOOKUP($A54,$V$6:$Z$25,5,FALSE),"")="",IFERROR(VLOOKUP($A54,$V$6:$Z$25,2,FALSE),"")&lt;&gt;P$7),VLOOKUP($F54,借上宿舎台帳!$B$6:$G$25,6,FALSE),VLOOKUP($A54,$V$6:$Z$25,5,FALSE)),0)</f>
        <v>0</v>
      </c>
      <c r="Q55" s="227"/>
    </row>
    <row r="56" spans="1:17" ht="30" customHeight="1" x14ac:dyDescent="0.15">
      <c r="A56" s="192"/>
      <c r="B56" s="231"/>
      <c r="C56" s="225"/>
      <c r="D56" s="236"/>
      <c r="E56" s="237"/>
      <c r="F56" s="244"/>
      <c r="G56" s="245"/>
      <c r="H56" s="246"/>
      <c r="I56" s="221"/>
      <c r="J56" s="221"/>
      <c r="K56" s="222"/>
      <c r="L56" s="225"/>
      <c r="M56" s="19" t="s">
        <v>16</v>
      </c>
      <c r="N56" s="82">
        <f>IF(OR(IFERROR(VLOOKUP($A54,$V$6:$X$25,3,FALSE),"")="",IFERROR(VLOOKUP($A54,$V$6:$X$25,2,FALSE),"")&lt;&gt;N$7),ROUNDDOWN(IF((N54-N55)&gt;=82000,82000,N54-N55)*3/4,-2),VLOOKUP($A54,$V$6:$X$25,3,FALSE))</f>
        <v>0</v>
      </c>
      <c r="O56" s="82">
        <f>IF(OR(IFERROR(VLOOKUP($A54,$V$6:$X$25,3,FALSE),"")="",IFERROR(VLOOKUP($A54,$V$6:$X$25,2,FALSE),"")&lt;&gt;O$7),ROUNDDOWN(IF((O54-O55)&gt;=82000,82000,O54-O55)*3/4,-2),VLOOKUP($A54,$V$6:$X$25,3,FALSE))</f>
        <v>0</v>
      </c>
      <c r="P56" s="82">
        <f>IF(OR(IFERROR(VLOOKUP($A54,$V$6:$X$25,3,FALSE),"")="",IFERROR(VLOOKUP($A54,$V$6:$X$25,2,FALSE),"")&lt;&gt;P$7),ROUNDDOWN(IF((P54-P55)&gt;=82000,82000,P54-P55)*3/4,-2),VLOOKUP($A54,$V$6:$X$25,3,FALSE))</f>
        <v>0</v>
      </c>
      <c r="Q56" s="228"/>
    </row>
    <row r="57" spans="1:17" ht="30" customHeight="1" x14ac:dyDescent="0.15">
      <c r="A57" s="190">
        <v>17</v>
      </c>
      <c r="B57" s="229"/>
      <c r="C57" s="223"/>
      <c r="D57" s="232"/>
      <c r="E57" s="233"/>
      <c r="F57" s="238"/>
      <c r="G57" s="239"/>
      <c r="H57" s="240"/>
      <c r="I57" s="219"/>
      <c r="J57" s="219"/>
      <c r="K57" s="222"/>
      <c r="L57" s="223"/>
      <c r="M57" s="19" t="s">
        <v>14</v>
      </c>
      <c r="N57" s="22">
        <f>IF(AND($I57&lt;=DATEVALUE("2025/4/30"),$J57&lt;=DATEVALUE("2026/3/31"),$J57&gt;=DATEVALUE("2025/4/1")),IF(OR(IFERROR(VLOOKUP($A57,$V$6:$Y$25,4,FALSE),"")="",IFERROR(VLOOKUP($A57,$V$6:$Y$25,2,FALSE),"")&lt;&gt;N$7),VLOOKUP($F57,借上宿舎台帳!$B$6:$F$25,5,FALSE),VLOOKUP($A57,$V$6:$Y$25,4,FALSE)),0)</f>
        <v>0</v>
      </c>
      <c r="O57" s="22">
        <f>IF(AND($I57&lt;=DATEVALUE("2025/5/31"),$J57&lt;=DATEVALUE("2026/3/31"),$J57&gt;=DATEVALUE("2025/5/1")),IF(OR(IFERROR(VLOOKUP($A57,$V$6:$Y$25,4,FALSE),"")="",IFERROR(VLOOKUP($A57,$V$6:$Y$25,2,FALSE),"")&lt;&gt;O$7),VLOOKUP($F57,借上宿舎台帳!$B$6:$F$25,5,FALSE),VLOOKUP($A57,$V$6:$Y$25,4,FALSE)),0)</f>
        <v>0</v>
      </c>
      <c r="P57" s="22">
        <f>IF(AND($J57&gt;=DATEVALUE("2025/6/1"),$J57&lt;=DATEVALUE("2026/3/31")),IF(OR(IFERROR(VLOOKUP($A57,$V$6:$Y$25,4,FALSE),"")="",IFERROR(VLOOKUP($A57,$V$6:$Y$25,2,FALSE),"")&lt;&gt;P$7),VLOOKUP($F57,借上宿舎台帳!$B$6:$F$25,5,FALSE),VLOOKUP($A57,$V$6:$Y$25,4,FALSE)),0)</f>
        <v>0</v>
      </c>
      <c r="Q57" s="226">
        <f t="shared" si="14"/>
        <v>0</v>
      </c>
    </row>
    <row r="58" spans="1:17" ht="30" customHeight="1" x14ac:dyDescent="0.15">
      <c r="A58" s="191"/>
      <c r="B58" s="230"/>
      <c r="C58" s="224"/>
      <c r="D58" s="234"/>
      <c r="E58" s="235"/>
      <c r="F58" s="241"/>
      <c r="G58" s="242"/>
      <c r="H58" s="243"/>
      <c r="I58" s="220"/>
      <c r="J58" s="220"/>
      <c r="K58" s="222"/>
      <c r="L58" s="224"/>
      <c r="M58" s="19" t="s">
        <v>15</v>
      </c>
      <c r="N58" s="22">
        <f>IF(AND($I57&lt;=DATEVALUE("2025/4/30"),$J57&lt;=DATEVALUE("2026/3/31"),$J57&gt;=DATEVALUE("2025/4/1")),IF(OR(IFERROR(VLOOKUP($A57,$V$6:$Z$25,5,FALSE),"")="",IFERROR(VLOOKUP($A57,$V$6:$Z$25,2,FALSE),"")&lt;&gt;N$7),VLOOKUP($F57,借上宿舎台帳!$B$6:$G$25,6,FALSE),VLOOKUP($A57,$V$6:$Z$25,5,FALSE)),0)</f>
        <v>0</v>
      </c>
      <c r="O58" s="22">
        <f>IF(AND($I57&lt;=DATEVALUE("2025/5/31"),$J57&lt;=DATEVALUE("2026/3/31"),$J57&gt;=DATEVALUE("2025/5/1")),IF(OR(IFERROR(VLOOKUP($A57,$V$6:$Z$25,5,FALSE),"")="",IFERROR(VLOOKUP($A57,$V$6:$Z$25,2,FALSE),"")&lt;&gt;O$7),VLOOKUP($F57,借上宿舎台帳!$B$6:$G$25,6,FALSE),VLOOKUP($A57,$V$6:$Z$25,5,FALSE)),0)</f>
        <v>0</v>
      </c>
      <c r="P58" s="22">
        <f>IF(AND($J57&gt;=DATEVALUE("2025/6/1"),$J57&lt;=DATEVALUE("2026/3/31")),IF(OR(IFERROR(VLOOKUP($A57,$V$6:$Z$25,5,FALSE),"")="",IFERROR(VLOOKUP($A57,$V$6:$Z$25,2,FALSE),"")&lt;&gt;P$7),VLOOKUP($F57,借上宿舎台帳!$B$6:$G$25,6,FALSE),VLOOKUP($A57,$V$6:$Z$25,5,FALSE)),0)</f>
        <v>0</v>
      </c>
      <c r="Q58" s="227"/>
    </row>
    <row r="59" spans="1:17" ht="30" customHeight="1" x14ac:dyDescent="0.15">
      <c r="A59" s="192"/>
      <c r="B59" s="231"/>
      <c r="C59" s="225"/>
      <c r="D59" s="236"/>
      <c r="E59" s="237"/>
      <c r="F59" s="244"/>
      <c r="G59" s="245"/>
      <c r="H59" s="246"/>
      <c r="I59" s="221"/>
      <c r="J59" s="221"/>
      <c r="K59" s="222"/>
      <c r="L59" s="225"/>
      <c r="M59" s="19" t="s">
        <v>16</v>
      </c>
      <c r="N59" s="82">
        <f>IF(OR(IFERROR(VLOOKUP($A57,$V$6:$X$25,3,FALSE),"")="",IFERROR(VLOOKUP($A57,$V$6:$X$25,2,FALSE),"")&lt;&gt;N$7),ROUNDDOWN(IF((N57-N58)&gt;=82000,82000,N57-N58)*3/4,-2),VLOOKUP($A57,$V$6:$X$25,3,FALSE))</f>
        <v>0</v>
      </c>
      <c r="O59" s="82">
        <f>IF(OR(IFERROR(VLOOKUP($A57,$V$6:$X$25,3,FALSE),"")="",IFERROR(VLOOKUP($A57,$V$6:$X$25,2,FALSE),"")&lt;&gt;O$7),ROUNDDOWN(IF((O57-O58)&gt;=82000,82000,O57-O58)*3/4,-2),VLOOKUP($A57,$V$6:$X$25,3,FALSE))</f>
        <v>0</v>
      </c>
      <c r="P59" s="82">
        <f>IF(OR(IFERROR(VLOOKUP($A57,$V$6:$X$25,3,FALSE),"")="",IFERROR(VLOOKUP($A57,$V$6:$X$25,2,FALSE),"")&lt;&gt;P$7),ROUNDDOWN(IF((P57-P58)&gt;=82000,82000,P57-P58)*3/4,-2),VLOOKUP($A57,$V$6:$X$25,3,FALSE))</f>
        <v>0</v>
      </c>
      <c r="Q59" s="228"/>
    </row>
    <row r="60" spans="1:17" ht="30" customHeight="1" x14ac:dyDescent="0.15">
      <c r="A60" s="190">
        <v>18</v>
      </c>
      <c r="B60" s="229"/>
      <c r="C60" s="223"/>
      <c r="D60" s="232"/>
      <c r="E60" s="233"/>
      <c r="F60" s="238"/>
      <c r="G60" s="239"/>
      <c r="H60" s="240"/>
      <c r="I60" s="219"/>
      <c r="J60" s="219"/>
      <c r="K60" s="222"/>
      <c r="L60" s="223"/>
      <c r="M60" s="19" t="s">
        <v>14</v>
      </c>
      <c r="N60" s="22">
        <f>IF(AND($I60&lt;=DATEVALUE("2025/4/30"),$J60&lt;=DATEVALUE("2026/3/31"),$J60&gt;=DATEVALUE("2025/4/1")),IF(OR(IFERROR(VLOOKUP($A60,$V$6:$Y$25,4,FALSE),"")="",IFERROR(VLOOKUP($A60,$V$6:$Y$25,2,FALSE),"")&lt;&gt;N$7),VLOOKUP($F60,借上宿舎台帳!$B$6:$F$25,5,FALSE),VLOOKUP($A60,$V$6:$Y$25,4,FALSE)),0)</f>
        <v>0</v>
      </c>
      <c r="O60" s="22">
        <f>IF(AND($I60&lt;=DATEVALUE("2025/5/31"),$J60&lt;=DATEVALUE("2026/3/31"),$J60&gt;=DATEVALUE("2025/5/1")),IF(OR(IFERROR(VLOOKUP($A60,$V$6:$Y$25,4,FALSE),"")="",IFERROR(VLOOKUP($A60,$V$6:$Y$25,2,FALSE),"")&lt;&gt;O$7),VLOOKUP($F60,借上宿舎台帳!$B$6:$F$25,5,FALSE),VLOOKUP($A60,$V$6:$Y$25,4,FALSE)),0)</f>
        <v>0</v>
      </c>
      <c r="P60" s="22">
        <f>IF(AND($J60&gt;=DATEVALUE("2025/6/1"),$J60&lt;=DATEVALUE("2026/3/31")),IF(OR(IFERROR(VLOOKUP($A60,$V$6:$Y$25,4,FALSE),"")="",IFERROR(VLOOKUP($A60,$V$6:$Y$25,2,FALSE),"")&lt;&gt;P$7),VLOOKUP($F60,借上宿舎台帳!$B$6:$F$25,5,FALSE),VLOOKUP($A60,$V$6:$Y$25,4,FALSE)),0)</f>
        <v>0</v>
      </c>
      <c r="Q60" s="226">
        <f t="shared" si="14"/>
        <v>0</v>
      </c>
    </row>
    <row r="61" spans="1:17" ht="30" customHeight="1" x14ac:dyDescent="0.15">
      <c r="A61" s="191"/>
      <c r="B61" s="230"/>
      <c r="C61" s="224"/>
      <c r="D61" s="234"/>
      <c r="E61" s="235"/>
      <c r="F61" s="241"/>
      <c r="G61" s="242"/>
      <c r="H61" s="243"/>
      <c r="I61" s="220"/>
      <c r="J61" s="220"/>
      <c r="K61" s="222"/>
      <c r="L61" s="224"/>
      <c r="M61" s="19" t="s">
        <v>15</v>
      </c>
      <c r="N61" s="22">
        <f>IF(AND($I60&lt;=DATEVALUE("2025/4/30"),$J60&lt;=DATEVALUE("2026/3/31"),$J60&gt;=DATEVALUE("2025/4/1")),IF(OR(IFERROR(VLOOKUP($A60,$V$6:$Z$25,5,FALSE),"")="",IFERROR(VLOOKUP($A60,$V$6:$Z$25,2,FALSE),"")&lt;&gt;N$7),VLOOKUP($F60,借上宿舎台帳!$B$6:$G$25,6,FALSE),VLOOKUP($A60,$V$6:$Z$25,5,FALSE)),0)</f>
        <v>0</v>
      </c>
      <c r="O61" s="22">
        <f>IF(AND($I60&lt;=DATEVALUE("2025/5/31"),$J60&lt;=DATEVALUE("2026/3/31"),$J60&gt;=DATEVALUE("2025/5/1")),IF(OR(IFERROR(VLOOKUP($A60,$V$6:$Z$25,5,FALSE),"")="",IFERROR(VLOOKUP($A60,$V$6:$Z$25,2,FALSE),"")&lt;&gt;O$7),VLOOKUP($F60,借上宿舎台帳!$B$6:$G$25,6,FALSE),VLOOKUP($A60,$V$6:$Z$25,5,FALSE)),0)</f>
        <v>0</v>
      </c>
      <c r="P61" s="22">
        <f>IF(AND($J60&gt;=DATEVALUE("2025/6/1"),$J60&lt;=DATEVALUE("2026/3/31")),IF(OR(IFERROR(VLOOKUP($A60,$V$6:$Z$25,5,FALSE),"")="",IFERROR(VLOOKUP($A60,$V$6:$Z$25,2,FALSE),"")&lt;&gt;P$7),VLOOKUP($F60,借上宿舎台帳!$B$6:$G$25,6,FALSE),VLOOKUP($A60,$V$6:$Z$25,5,FALSE)),0)</f>
        <v>0</v>
      </c>
      <c r="Q61" s="227"/>
    </row>
    <row r="62" spans="1:17" ht="30" customHeight="1" x14ac:dyDescent="0.15">
      <c r="A62" s="192"/>
      <c r="B62" s="231"/>
      <c r="C62" s="225"/>
      <c r="D62" s="236"/>
      <c r="E62" s="237"/>
      <c r="F62" s="244"/>
      <c r="G62" s="245"/>
      <c r="H62" s="246"/>
      <c r="I62" s="221"/>
      <c r="J62" s="221"/>
      <c r="K62" s="222"/>
      <c r="L62" s="225"/>
      <c r="M62" s="19" t="s">
        <v>16</v>
      </c>
      <c r="N62" s="82">
        <f>IF(OR(IFERROR(VLOOKUP($A60,$V$6:$X$25,3,FALSE),"")="",IFERROR(VLOOKUP($A60,$V$6:$X$25,2,FALSE),"")&lt;&gt;N$7),ROUNDDOWN(IF((N60-N61)&gt;=82000,82000,N60-N61)*3/4,-2),VLOOKUP($A60,$V$6:$X$25,3,FALSE))</f>
        <v>0</v>
      </c>
      <c r="O62" s="82">
        <f>IF(OR(IFERROR(VLOOKUP($A60,$V$6:$X$25,3,FALSE),"")="",IFERROR(VLOOKUP($A60,$V$6:$X$25,2,FALSE),"")&lt;&gt;O$7),ROUNDDOWN(IF((O60-O61)&gt;=82000,82000,O60-O61)*3/4,-2),VLOOKUP($A60,$V$6:$X$25,3,FALSE))</f>
        <v>0</v>
      </c>
      <c r="P62" s="82">
        <f>IF(OR(IFERROR(VLOOKUP($A60,$V$6:$X$25,3,FALSE),"")="",IFERROR(VLOOKUP($A60,$V$6:$X$25,2,FALSE),"")&lt;&gt;P$7),ROUNDDOWN(IF((P60-P61)&gt;=82000,82000,P60-P61)*3/4,-2),VLOOKUP($A60,$V$6:$X$25,3,FALSE))</f>
        <v>0</v>
      </c>
      <c r="Q62" s="228"/>
    </row>
    <row r="63" spans="1:17" ht="30" customHeight="1" x14ac:dyDescent="0.15">
      <c r="A63" s="190">
        <v>19</v>
      </c>
      <c r="B63" s="229"/>
      <c r="C63" s="223"/>
      <c r="D63" s="232"/>
      <c r="E63" s="233"/>
      <c r="F63" s="238"/>
      <c r="G63" s="239"/>
      <c r="H63" s="240"/>
      <c r="I63" s="219"/>
      <c r="J63" s="219"/>
      <c r="K63" s="222"/>
      <c r="L63" s="223"/>
      <c r="M63" s="19" t="s">
        <v>14</v>
      </c>
      <c r="N63" s="22">
        <f>IF(AND($I63&lt;=DATEVALUE("2025/4/30"),$J63&lt;=DATEVALUE("2026/3/31"),$J63&gt;=DATEVALUE("2025/4/1")),IF(OR(IFERROR(VLOOKUP($A63,$V$6:$Y$25,4,FALSE),"")="",IFERROR(VLOOKUP($A63,$V$6:$Y$25,2,FALSE),"")&lt;&gt;N$7),VLOOKUP($F63,借上宿舎台帳!$B$6:$F$25,5,FALSE),VLOOKUP($A63,$V$6:$Y$25,4,FALSE)),0)</f>
        <v>0</v>
      </c>
      <c r="O63" s="22">
        <f>IF(AND($I63&lt;=DATEVALUE("2025/5/31"),$J63&lt;=DATEVALUE("2026/3/31"),$J63&gt;=DATEVALUE("2025/5/1")),IF(OR(IFERROR(VLOOKUP($A63,$V$6:$Y$25,4,FALSE),"")="",IFERROR(VLOOKUP($A63,$V$6:$Y$25,2,FALSE),"")&lt;&gt;O$7),VLOOKUP($F63,借上宿舎台帳!$B$6:$F$25,5,FALSE),VLOOKUP($A63,$V$6:$Y$25,4,FALSE)),0)</f>
        <v>0</v>
      </c>
      <c r="P63" s="22">
        <f>IF(AND($J63&gt;=DATEVALUE("2025/6/1"),$J63&lt;=DATEVALUE("2026/3/31")),IF(OR(IFERROR(VLOOKUP($A63,$V$6:$Y$25,4,FALSE),"")="",IFERROR(VLOOKUP($A63,$V$6:$Y$25,2,FALSE),"")&lt;&gt;P$7),VLOOKUP($F63,借上宿舎台帳!$B$6:$F$25,5,FALSE),VLOOKUP($A63,$V$6:$Y$25,4,FALSE)),0)</f>
        <v>0</v>
      </c>
      <c r="Q63" s="226">
        <f t="shared" si="14"/>
        <v>0</v>
      </c>
    </row>
    <row r="64" spans="1:17" ht="30" customHeight="1" x14ac:dyDescent="0.15">
      <c r="A64" s="191"/>
      <c r="B64" s="230"/>
      <c r="C64" s="224"/>
      <c r="D64" s="234"/>
      <c r="E64" s="235"/>
      <c r="F64" s="241"/>
      <c r="G64" s="242"/>
      <c r="H64" s="243"/>
      <c r="I64" s="220"/>
      <c r="J64" s="220"/>
      <c r="K64" s="222"/>
      <c r="L64" s="224"/>
      <c r="M64" s="19" t="s">
        <v>15</v>
      </c>
      <c r="N64" s="22">
        <f>IF(AND($I63&lt;=DATEVALUE("2025/4/30"),$J63&lt;=DATEVALUE("2026/3/31"),$J63&gt;=DATEVALUE("2025/4/1")),IF(OR(IFERROR(VLOOKUP($A63,$V$6:$Z$25,5,FALSE),"")="",IFERROR(VLOOKUP($A63,$V$6:$Z$25,2,FALSE),"")&lt;&gt;N$7),VLOOKUP($F63,借上宿舎台帳!$B$6:$G$25,6,FALSE),VLOOKUP($A63,$V$6:$Z$25,5,FALSE)),0)</f>
        <v>0</v>
      </c>
      <c r="O64" s="22">
        <f>IF(AND($I63&lt;=DATEVALUE("2025/5/31"),$J63&lt;=DATEVALUE("2026/3/31"),$J63&gt;=DATEVALUE("2025/5/1")),IF(OR(IFERROR(VLOOKUP($A63,$V$6:$Z$25,5,FALSE),"")="",IFERROR(VLOOKUP($A63,$V$6:$Z$25,2,FALSE),"")&lt;&gt;O$7),VLOOKUP($F63,借上宿舎台帳!$B$6:$G$25,6,FALSE),VLOOKUP($A63,$V$6:$Z$25,5,FALSE)),0)</f>
        <v>0</v>
      </c>
      <c r="P64" s="22">
        <f>IF(AND($J63&gt;=DATEVALUE("2025/6/1"),$J63&lt;=DATEVALUE("2026/3/31")),IF(OR(IFERROR(VLOOKUP($A63,$V$6:$Z$25,5,FALSE),"")="",IFERROR(VLOOKUP($A63,$V$6:$Z$25,2,FALSE),"")&lt;&gt;P$7),VLOOKUP($F63,借上宿舎台帳!$B$6:$G$25,6,FALSE),VLOOKUP($A63,$V$6:$Z$25,5,FALSE)),0)</f>
        <v>0</v>
      </c>
      <c r="Q64" s="227"/>
    </row>
    <row r="65" spans="1:25" ht="30" customHeight="1" x14ac:dyDescent="0.15">
      <c r="A65" s="192"/>
      <c r="B65" s="231"/>
      <c r="C65" s="225"/>
      <c r="D65" s="236"/>
      <c r="E65" s="237"/>
      <c r="F65" s="244"/>
      <c r="G65" s="245"/>
      <c r="H65" s="246"/>
      <c r="I65" s="221"/>
      <c r="J65" s="221"/>
      <c r="K65" s="222"/>
      <c r="L65" s="225"/>
      <c r="M65" s="19" t="s">
        <v>16</v>
      </c>
      <c r="N65" s="82">
        <f>IF(OR(IFERROR(VLOOKUP($A63,$V$6:$X$25,3,FALSE),"")="",IFERROR(VLOOKUP($A63,$V$6:$X$25,2,FALSE),"")&lt;&gt;N$7),ROUNDDOWN(IF((N63-N64)&gt;=82000,82000,N63-N64)*3/4,-2),VLOOKUP($A63,$V$6:$X$25,3,FALSE))</f>
        <v>0</v>
      </c>
      <c r="O65" s="82">
        <f>IF(OR(IFERROR(VLOOKUP($A63,$V$6:$X$25,3,FALSE),"")="",IFERROR(VLOOKUP($A63,$V$6:$X$25,2,FALSE),"")&lt;&gt;O$7),ROUNDDOWN(IF((O63-O64)&gt;=82000,82000,O63-O64)*3/4,-2),VLOOKUP($A63,$V$6:$X$25,3,FALSE))</f>
        <v>0</v>
      </c>
      <c r="P65" s="82">
        <f>IF(OR(IFERROR(VLOOKUP($A63,$V$6:$X$25,3,FALSE),"")="",IFERROR(VLOOKUP($A63,$V$6:$X$25,2,FALSE),"")&lt;&gt;P$7),ROUNDDOWN(IF((P63-P64)&gt;=82000,82000,P63-P64)*3/4,-2),VLOOKUP($A63,$V$6:$X$25,3,FALSE))</f>
        <v>0</v>
      </c>
      <c r="Q65" s="228"/>
    </row>
    <row r="66" spans="1:25" ht="30" customHeight="1" x14ac:dyDescent="0.15">
      <c r="A66" s="190">
        <v>20</v>
      </c>
      <c r="B66" s="229"/>
      <c r="C66" s="223"/>
      <c r="D66" s="232"/>
      <c r="E66" s="233"/>
      <c r="F66" s="238"/>
      <c r="G66" s="239"/>
      <c r="H66" s="240"/>
      <c r="I66" s="219"/>
      <c r="J66" s="219"/>
      <c r="K66" s="222"/>
      <c r="L66" s="223"/>
      <c r="M66" s="19" t="s">
        <v>14</v>
      </c>
      <c r="N66" s="22">
        <f>IF(AND($I66&lt;=DATEVALUE("2025/4/30"),$J66&lt;=DATEVALUE("2026/3/31"),$J66&gt;=DATEVALUE("2025/4/1")),IF(OR(IFERROR(VLOOKUP($A66,$V$6:$Y$25,4,FALSE),"")="",IFERROR(VLOOKUP($A66,$V$6:$Y$25,2,FALSE),"")&lt;&gt;N$7),VLOOKUP($F66,借上宿舎台帳!$B$6:$F$25,5,FALSE),VLOOKUP($A66,$V$6:$Y$25,4,FALSE)),0)</f>
        <v>0</v>
      </c>
      <c r="O66" s="22">
        <f>IF(AND($I66&lt;=DATEVALUE("2025/5/31"),$J66&lt;=DATEVALUE("2026/3/31"),$J66&gt;=DATEVALUE("2025/5/1")),IF(OR(IFERROR(VLOOKUP($A66,$V$6:$Y$25,4,FALSE),"")="",IFERROR(VLOOKUP($A66,$V$6:$Y$25,2,FALSE),"")&lt;&gt;O$7),VLOOKUP($F66,借上宿舎台帳!$B$6:$F$25,5,FALSE),VLOOKUP($A66,$V$6:$Y$25,4,FALSE)),0)</f>
        <v>0</v>
      </c>
      <c r="P66" s="22">
        <f>IF(AND($J66&gt;=DATEVALUE("2025/6/1"),$J66&lt;=DATEVALUE("2026/3/31")),IF(OR(IFERROR(VLOOKUP($A66,$V$6:$Y$25,4,FALSE),"")="",IFERROR(VLOOKUP($A66,$V$6:$Y$25,2,FALSE),"")&lt;&gt;P$7),VLOOKUP($F66,借上宿舎台帳!$B$6:$F$25,5,FALSE),VLOOKUP($A66,$V$6:$Y$25,4,FALSE)),0)</f>
        <v>0</v>
      </c>
      <c r="Q66" s="226">
        <f t="shared" si="14"/>
        <v>0</v>
      </c>
    </row>
    <row r="67" spans="1:25" ht="30" customHeight="1" x14ac:dyDescent="0.15">
      <c r="A67" s="191"/>
      <c r="B67" s="230"/>
      <c r="C67" s="224"/>
      <c r="D67" s="234"/>
      <c r="E67" s="235"/>
      <c r="F67" s="241"/>
      <c r="G67" s="242"/>
      <c r="H67" s="243"/>
      <c r="I67" s="220"/>
      <c r="J67" s="220"/>
      <c r="K67" s="222"/>
      <c r="L67" s="224"/>
      <c r="M67" s="19" t="s">
        <v>15</v>
      </c>
      <c r="N67" s="22">
        <f>IF(AND($I66&lt;=DATEVALUE("2025/4/30"),$J66&lt;=DATEVALUE("2026/3/31"),$J66&gt;=DATEVALUE("2025/4/1")),IF(OR(IFERROR(VLOOKUP($A66,$V$6:$Z$25,5,FALSE),"")="",IFERROR(VLOOKUP($A66,$V$6:$Z$25,2,FALSE),"")&lt;&gt;N$7),VLOOKUP($F66,借上宿舎台帳!$B$6:$G$25,6,FALSE),VLOOKUP($A66,$V$6:$Z$25,5,FALSE)),0)</f>
        <v>0</v>
      </c>
      <c r="O67" s="22">
        <f>IF(AND($I66&lt;=DATEVALUE("2025/5/31"),$J66&lt;=DATEVALUE("2026/3/31"),$J66&gt;=DATEVALUE("2025/5/1")),IF(OR(IFERROR(VLOOKUP($A66,$V$6:$Z$25,5,FALSE),"")="",IFERROR(VLOOKUP($A66,$V$6:$Z$25,2,FALSE),"")&lt;&gt;O$7),VLOOKUP($F66,借上宿舎台帳!$B$6:$G$25,6,FALSE),VLOOKUP($A66,$V$6:$Z$25,5,FALSE)),0)</f>
        <v>0</v>
      </c>
      <c r="P67" s="22">
        <f>IF(AND($J66&gt;=DATEVALUE("2025/6/1"),$J66&lt;=DATEVALUE("2026/3/31")),IF(OR(IFERROR(VLOOKUP($A66,$V$6:$Z$25,5,FALSE),"")="",IFERROR(VLOOKUP($A66,$V$6:$Z$25,2,FALSE),"")&lt;&gt;P$7),VLOOKUP($F66,借上宿舎台帳!$B$6:$G$25,6,FALSE),VLOOKUP($A66,$V$6:$Z$25,5,FALSE)),0)</f>
        <v>0</v>
      </c>
      <c r="Q67" s="227"/>
    </row>
    <row r="68" spans="1:25" ht="30" customHeight="1" x14ac:dyDescent="0.15">
      <c r="A68" s="192"/>
      <c r="B68" s="231"/>
      <c r="C68" s="225"/>
      <c r="D68" s="236"/>
      <c r="E68" s="237"/>
      <c r="F68" s="244"/>
      <c r="G68" s="245"/>
      <c r="H68" s="246"/>
      <c r="I68" s="221"/>
      <c r="J68" s="221"/>
      <c r="K68" s="222"/>
      <c r="L68" s="225"/>
      <c r="M68" s="19" t="s">
        <v>16</v>
      </c>
      <c r="N68" s="82">
        <f>IF(OR(IFERROR(VLOOKUP($A66,$V$6:$X$25,3,FALSE),"")="",IFERROR(VLOOKUP($A66,$V$6:$X$25,2,FALSE),"")&lt;&gt;N$7),ROUNDDOWN(IF((N66-N67)&gt;=82000,82000,N66-N67)*3/4,-2),VLOOKUP($A66,$V$6:$X$25,3,FALSE))</f>
        <v>0</v>
      </c>
      <c r="O68" s="82">
        <f>IF(OR(IFERROR(VLOOKUP($A66,$V$6:$X$25,3,FALSE),"")="",IFERROR(VLOOKUP($A66,$V$6:$X$25,2,FALSE),"")&lt;&gt;O$7),ROUNDDOWN(IF((O66-O67)&gt;=82000,82000,O66-O67)*3/4,-2),VLOOKUP($A66,$V$6:$X$25,3,FALSE))</f>
        <v>0</v>
      </c>
      <c r="P68" s="82">
        <f>IF(OR(IFERROR(VLOOKUP($A66,$V$6:$X$25,3,FALSE),"")="",IFERROR(VLOOKUP($A66,$V$6:$X$25,2,FALSE),"")&lt;&gt;P$7),ROUNDDOWN(IF((P66-P67)&gt;=82000,82000,P66-P67)*3/4,-2),VLOOKUP($A66,$V$6:$X$25,3,FALSE))</f>
        <v>0</v>
      </c>
      <c r="Q68" s="228"/>
    </row>
    <row r="69" spans="1:25" s="6" customFormat="1" ht="33" customHeight="1" thickBot="1" x14ac:dyDescent="0.2">
      <c r="A69" s="7"/>
      <c r="B69" s="4"/>
      <c r="C69" s="4"/>
      <c r="D69" s="3"/>
      <c r="E69" s="3"/>
      <c r="F69" s="3"/>
      <c r="G69" s="3"/>
      <c r="N69" s="8"/>
      <c r="O69" s="216" t="s">
        <v>17</v>
      </c>
      <c r="P69" s="217"/>
      <c r="Q69" s="9">
        <f>SUM(Q9:Q68)</f>
        <v>0</v>
      </c>
      <c r="R69" s="5"/>
      <c r="T69" s="23"/>
      <c r="U69" s="24"/>
      <c r="Y69" s="25"/>
    </row>
    <row r="70" spans="1:25" x14ac:dyDescent="0.15">
      <c r="F70" s="14"/>
      <c r="G70" s="14"/>
      <c r="H70" s="14"/>
      <c r="I70" s="14"/>
      <c r="J70" s="14"/>
      <c r="K70" s="14"/>
      <c r="L70" s="14"/>
      <c r="M70" s="14"/>
      <c r="N70" s="20"/>
      <c r="O70" s="21"/>
      <c r="P70" s="21"/>
      <c r="Q70" s="21"/>
    </row>
  </sheetData>
  <sheetProtection password="CAAA" sheet="1" objects="1" scenarios="1"/>
  <dataConsolidate/>
  <mergeCells count="222">
    <mergeCell ref="A63:A65"/>
    <mergeCell ref="B63:B65"/>
    <mergeCell ref="C63:C65"/>
    <mergeCell ref="D63:E65"/>
    <mergeCell ref="J66:J68"/>
    <mergeCell ref="K66:K68"/>
    <mergeCell ref="L66:L68"/>
    <mergeCell ref="A66:A68"/>
    <mergeCell ref="B66:B68"/>
    <mergeCell ref="C66:C68"/>
    <mergeCell ref="D66:E68"/>
    <mergeCell ref="F66:H68"/>
    <mergeCell ref="I66:I68"/>
    <mergeCell ref="L60:L62"/>
    <mergeCell ref="Q60:Q62"/>
    <mergeCell ref="J48:J50"/>
    <mergeCell ref="K48:K50"/>
    <mergeCell ref="L48:L50"/>
    <mergeCell ref="Q48:Q50"/>
    <mergeCell ref="O69:P69"/>
    <mergeCell ref="F63:H65"/>
    <mergeCell ref="I63:I65"/>
    <mergeCell ref="J63:J65"/>
    <mergeCell ref="K63:K65"/>
    <mergeCell ref="L63:L65"/>
    <mergeCell ref="Q63:Q65"/>
    <mergeCell ref="Q66:Q68"/>
    <mergeCell ref="F51:H53"/>
    <mergeCell ref="I51:I53"/>
    <mergeCell ref="J51:J53"/>
    <mergeCell ref="K51:K53"/>
    <mergeCell ref="L54:L56"/>
    <mergeCell ref="Q54:Q56"/>
    <mergeCell ref="Q57:Q59"/>
    <mergeCell ref="L57:L59"/>
    <mergeCell ref="F57:H59"/>
    <mergeCell ref="I57:I59"/>
    <mergeCell ref="L45:L47"/>
    <mergeCell ref="Q45:Q47"/>
    <mergeCell ref="A48:A50"/>
    <mergeCell ref="B48:B50"/>
    <mergeCell ref="C48:C50"/>
    <mergeCell ref="D48:E50"/>
    <mergeCell ref="F48:H50"/>
    <mergeCell ref="I48:I50"/>
    <mergeCell ref="L51:L53"/>
    <mergeCell ref="Q51:Q53"/>
    <mergeCell ref="A51:A53"/>
    <mergeCell ref="B51:B53"/>
    <mergeCell ref="C51:C53"/>
    <mergeCell ref="D51:E53"/>
    <mergeCell ref="A45:A47"/>
    <mergeCell ref="B45:B47"/>
    <mergeCell ref="C45:C47"/>
    <mergeCell ref="D45:E47"/>
    <mergeCell ref="F45:H47"/>
    <mergeCell ref="I45:I47"/>
    <mergeCell ref="J45:J47"/>
    <mergeCell ref="K45:K47"/>
    <mergeCell ref="A42:A44"/>
    <mergeCell ref="B42:B44"/>
    <mergeCell ref="C42:C44"/>
    <mergeCell ref="D42:E44"/>
    <mergeCell ref="D60:E62"/>
    <mergeCell ref="Q39:Q41"/>
    <mergeCell ref="A39:A41"/>
    <mergeCell ref="B39:B41"/>
    <mergeCell ref="C39:C41"/>
    <mergeCell ref="D39:E41"/>
    <mergeCell ref="J42:J44"/>
    <mergeCell ref="K42:K44"/>
    <mergeCell ref="L42:L44"/>
    <mergeCell ref="Q42:Q44"/>
    <mergeCell ref="F42:H44"/>
    <mergeCell ref="I42:I44"/>
    <mergeCell ref="F39:H41"/>
    <mergeCell ref="I39:I41"/>
    <mergeCell ref="J39:J41"/>
    <mergeCell ref="K39:K41"/>
    <mergeCell ref="L39:L41"/>
    <mergeCell ref="I54:I56"/>
    <mergeCell ref="J54:J56"/>
    <mergeCell ref="K54:K56"/>
    <mergeCell ref="C33:C35"/>
    <mergeCell ref="D33:E35"/>
    <mergeCell ref="F36:H38"/>
    <mergeCell ref="I36:I38"/>
    <mergeCell ref="J36:J38"/>
    <mergeCell ref="K36:K38"/>
    <mergeCell ref="L36:L38"/>
    <mergeCell ref="Q36:Q38"/>
    <mergeCell ref="A36:A38"/>
    <mergeCell ref="B36:B38"/>
    <mergeCell ref="C36:C38"/>
    <mergeCell ref="D36:E38"/>
    <mergeCell ref="F30:H32"/>
    <mergeCell ref="I30:I32"/>
    <mergeCell ref="J30:J32"/>
    <mergeCell ref="K30:K32"/>
    <mergeCell ref="F33:H35"/>
    <mergeCell ref="I33:I35"/>
    <mergeCell ref="J33:J35"/>
    <mergeCell ref="K33:K35"/>
    <mergeCell ref="F60:H62"/>
    <mergeCell ref="I60:I62"/>
    <mergeCell ref="J60:J62"/>
    <mergeCell ref="K60:K62"/>
    <mergeCell ref="A60:A62"/>
    <mergeCell ref="B60:B62"/>
    <mergeCell ref="C60:C62"/>
    <mergeCell ref="Q30:Q32"/>
    <mergeCell ref="A30:A32"/>
    <mergeCell ref="B30:B32"/>
    <mergeCell ref="C30:C32"/>
    <mergeCell ref="D30:E32"/>
    <mergeCell ref="A54:A56"/>
    <mergeCell ref="B54:B56"/>
    <mergeCell ref="C54:C56"/>
    <mergeCell ref="D54:E56"/>
    <mergeCell ref="F54:H56"/>
    <mergeCell ref="A57:A59"/>
    <mergeCell ref="B57:B59"/>
    <mergeCell ref="C57:C59"/>
    <mergeCell ref="D57:E59"/>
    <mergeCell ref="J57:J59"/>
    <mergeCell ref="K57:K59"/>
    <mergeCell ref="L30:L32"/>
    <mergeCell ref="L33:L35"/>
    <mergeCell ref="Q33:Q35"/>
    <mergeCell ref="A33:A35"/>
    <mergeCell ref="B33:B35"/>
    <mergeCell ref="K27:K29"/>
    <mergeCell ref="L27:L29"/>
    <mergeCell ref="Q27:Q29"/>
    <mergeCell ref="A27:A29"/>
    <mergeCell ref="B27:B29"/>
    <mergeCell ref="C27:C29"/>
    <mergeCell ref="D27:E29"/>
    <mergeCell ref="F27:H29"/>
    <mergeCell ref="I27:I29"/>
    <mergeCell ref="J27:J29"/>
    <mergeCell ref="Q24:Q26"/>
    <mergeCell ref="A24:A26"/>
    <mergeCell ref="B24:B26"/>
    <mergeCell ref="C24:C26"/>
    <mergeCell ref="D24:E26"/>
    <mergeCell ref="F24:H26"/>
    <mergeCell ref="I24:I26"/>
    <mergeCell ref="J24:J26"/>
    <mergeCell ref="K24:K26"/>
    <mergeCell ref="L24:L26"/>
    <mergeCell ref="L21:L23"/>
    <mergeCell ref="Q21:Q23"/>
    <mergeCell ref="A21:A23"/>
    <mergeCell ref="B21:B23"/>
    <mergeCell ref="C21:C23"/>
    <mergeCell ref="D21:E23"/>
    <mergeCell ref="F21:H23"/>
    <mergeCell ref="I21:I23"/>
    <mergeCell ref="J21:J23"/>
    <mergeCell ref="K21:K23"/>
    <mergeCell ref="F18:H20"/>
    <mergeCell ref="I18:I20"/>
    <mergeCell ref="J18:J20"/>
    <mergeCell ref="K18:K20"/>
    <mergeCell ref="L18:L20"/>
    <mergeCell ref="Q18:Q20"/>
    <mergeCell ref="A18:A20"/>
    <mergeCell ref="B18:B20"/>
    <mergeCell ref="C18:C20"/>
    <mergeCell ref="D18:E20"/>
    <mergeCell ref="K15:K17"/>
    <mergeCell ref="L15:L17"/>
    <mergeCell ref="Q15:Q17"/>
    <mergeCell ref="A15:A17"/>
    <mergeCell ref="B15:B17"/>
    <mergeCell ref="C15:C17"/>
    <mergeCell ref="D15:E17"/>
    <mergeCell ref="F15:H17"/>
    <mergeCell ref="I15:I17"/>
    <mergeCell ref="J15:J17"/>
    <mergeCell ref="A9:A11"/>
    <mergeCell ref="B9:B11"/>
    <mergeCell ref="C9:C11"/>
    <mergeCell ref="D9:E11"/>
    <mergeCell ref="F9:H11"/>
    <mergeCell ref="J12:J14"/>
    <mergeCell ref="K12:K14"/>
    <mergeCell ref="L12:L14"/>
    <mergeCell ref="Q12:Q14"/>
    <mergeCell ref="A12:A14"/>
    <mergeCell ref="B12:B14"/>
    <mergeCell ref="C12:C14"/>
    <mergeCell ref="D12:E14"/>
    <mergeCell ref="F12:H14"/>
    <mergeCell ref="I12:I14"/>
    <mergeCell ref="Q7:Q8"/>
    <mergeCell ref="K6:K8"/>
    <mergeCell ref="L6:L8"/>
    <mergeCell ref="M6:Q6"/>
    <mergeCell ref="I7:I8"/>
    <mergeCell ref="J7:J8"/>
    <mergeCell ref="M7:M8"/>
    <mergeCell ref="I9:I11"/>
    <mergeCell ref="J9:J11"/>
    <mergeCell ref="K9:K11"/>
    <mergeCell ref="L9:L11"/>
    <mergeCell ref="Q9:Q11"/>
    <mergeCell ref="A1:B1"/>
    <mergeCell ref="A6:A8"/>
    <mergeCell ref="B6:B8"/>
    <mergeCell ref="D6:E8"/>
    <mergeCell ref="F6:H8"/>
    <mergeCell ref="I6:J6"/>
    <mergeCell ref="N7:N8"/>
    <mergeCell ref="O7:O8"/>
    <mergeCell ref="C6:C8"/>
    <mergeCell ref="H1:K1"/>
    <mergeCell ref="C3:F3"/>
    <mergeCell ref="C4:F4"/>
    <mergeCell ref="O4:P4"/>
    <mergeCell ref="P7:P8"/>
  </mergeCells>
  <phoneticPr fontId="2"/>
  <dataValidations xWindow="507" yWindow="731" count="5">
    <dataValidation errorStyle="warning" allowBlank="1" showInputMessage="1" showErrorMessage="1" prompt="終了事由で「その他」を選択した場合、詳細を入力してください。_x000a_" sqref="L9:L68" xr:uid="{00000000-0002-0000-0400-000000000000}"/>
    <dataValidation type="date" allowBlank="1" showInputMessage="1" showErrorMessage="1" prompt="注）2025/04/01の形式で入力してください。" sqref="I9:J68" xr:uid="{00000000-0002-0000-0400-000001000000}">
      <formula1>45748</formula1>
      <formula2>46112</formula2>
    </dataValidation>
    <dataValidation type="list" allowBlank="1" showInputMessage="1" showErrorMessage="1" prompt="注）現施設だけでなく過去から継続して同一法人内の他施設で利用している場合、過去に他施設で利用を開始した年度を入力してください。" sqref="D9:E68" xr:uid="{00000000-0002-0000-0400-000002000000}">
      <formula1>"令和7年度,令和6年度,令和5年度,令和4年度,令和3年度,令和2年度,令和元年度,平成30年度,平成29年度,平成28年度,平成27年度"</formula1>
    </dataValidation>
    <dataValidation type="date" allowBlank="1" showInputMessage="1" showErrorMessage="1" prompt="注）2025/04/01の形式で入力してください。_x000a_" sqref="C9:C68" xr:uid="{00000000-0002-0000-0400-000003000000}">
      <formula1>1</formula1>
      <formula2>109664</formula2>
    </dataValidation>
    <dataValidation type="list" errorStyle="warning" allowBlank="1" showInputMessage="1" showErrorMessage="1" prompt="新規または補助対象期間が終了した対象者のみ、プルダウンから事由を選択してください。" sqref="K9:K68" xr:uid="{00000000-0002-0000-0400-000004000000}">
      <formula1>$S$6:$S$21</formula1>
    </dataValidation>
  </dataValidations>
  <printOptions horizontalCentered="1"/>
  <pageMargins left="0.19685039370078741" right="0.19685039370078741" top="0.55118110236220474" bottom="0.15748031496062992" header="0.31496062992125984" footer="0.31496062992125984"/>
  <pageSetup paperSize="9" scale="50" fitToHeight="2" orientation="landscape" r:id="rId1"/>
  <rowBreaks count="1" manualBreakCount="1">
    <brk id="38" max="16383" man="1"/>
  </rowBreaks>
  <drawing r:id="rId2"/>
  <extLst>
    <ext xmlns:x14="http://schemas.microsoft.com/office/spreadsheetml/2009/9/main" uri="{CCE6A557-97BC-4b89-ADB6-D9C93CAAB3DF}">
      <x14:dataValidations xmlns:xm="http://schemas.microsoft.com/office/excel/2006/main" xWindow="507" yWindow="731" count="3">
        <x14:dataValidation type="list" allowBlank="1" showInputMessage="1" showErrorMessage="1" xr:uid="{00000000-0002-0000-0400-000005000000}">
          <x14:formula1>
            <xm:f>補助対象者名簿!$B$5:$B$24</xm:f>
          </x14:formula1>
          <xm:sqref>B12:B68</xm:sqref>
        </x14:dataValidation>
        <x14:dataValidation type="list" allowBlank="1" showInputMessage="1" showErrorMessage="1" prompt="補助対象者を選択してください。_x000a__x000a_注）補助対象者名簿を完成させてから、第２号様式を作成してください。" xr:uid="{00000000-0002-0000-0400-000006000000}">
          <x14:formula1>
            <xm:f>補助対象者名簿!$B$5:$B$24</xm:f>
          </x14:formula1>
          <xm:sqref>B9:B11</xm:sqref>
        </x14:dataValidation>
        <x14:dataValidation type="list" allowBlank="1" showInputMessage="1" showErrorMessage="1" prompt="借上宿舎を選択してください。_x000a__x000a_注）借上宿舎台帳を完成させてから、第２号様式を作成してください。" xr:uid="{00000000-0002-0000-0400-000007000000}">
          <x14:formula1>
            <xm:f>借上宿舎台帳!$B$6:$B$25</xm:f>
          </x14:formula1>
          <xm:sqref>F9:H68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F0"/>
    <pageSetUpPr fitToPage="1"/>
  </sheetPr>
  <dimension ref="A1:AD43"/>
  <sheetViews>
    <sheetView view="pageBreakPreview" zoomScale="80" zoomScaleNormal="100" zoomScaleSheetLayoutView="80" workbookViewId="0">
      <selection activeCell="B4" sqref="B4:B5"/>
    </sheetView>
  </sheetViews>
  <sheetFormatPr defaultRowHeight="13.5" x14ac:dyDescent="0.15"/>
  <cols>
    <col min="1" max="1" width="5.375" customWidth="1"/>
    <col min="2" max="2" width="10.75" bestFit="1" customWidth="1"/>
    <col min="3" max="3" width="20.625" customWidth="1"/>
    <col min="4" max="9" width="9.375" customWidth="1"/>
  </cols>
  <sheetData>
    <row r="1" spans="1:30" ht="14.25" x14ac:dyDescent="0.15">
      <c r="A1" s="249" t="s">
        <v>104</v>
      </c>
      <c r="B1" s="249"/>
      <c r="C1" s="68" t="s">
        <v>105</v>
      </c>
    </row>
    <row r="2" spans="1:30" ht="14.25" x14ac:dyDescent="0.15">
      <c r="A2" s="31"/>
      <c r="B2" s="31"/>
      <c r="C2" s="31"/>
      <c r="D2" s="31"/>
      <c r="E2" s="31"/>
      <c r="F2" s="31"/>
      <c r="G2" s="31"/>
      <c r="H2" s="250" t="s">
        <v>70</v>
      </c>
      <c r="I2" s="250"/>
      <c r="J2" s="31"/>
      <c r="K2" s="31"/>
      <c r="L2" s="31"/>
      <c r="M2" s="31"/>
      <c r="N2" s="31"/>
      <c r="O2" s="31"/>
      <c r="P2" s="31"/>
      <c r="Q2" s="31"/>
      <c r="R2" s="31"/>
      <c r="S2" s="31"/>
      <c r="T2" s="31"/>
      <c r="U2" s="31"/>
      <c r="V2" s="31"/>
      <c r="W2" s="31"/>
      <c r="X2" s="31"/>
      <c r="Y2" s="31"/>
      <c r="Z2" s="31"/>
      <c r="AA2" s="31"/>
    </row>
    <row r="3" spans="1:30" ht="28.5" x14ac:dyDescent="0.15">
      <c r="A3" s="32" t="s">
        <v>71</v>
      </c>
      <c r="B3" s="32" t="s">
        <v>87</v>
      </c>
      <c r="C3" s="32" t="s">
        <v>102</v>
      </c>
      <c r="D3" s="32" t="s">
        <v>72</v>
      </c>
      <c r="E3" s="32" t="s">
        <v>90</v>
      </c>
      <c r="F3" s="32" t="s">
        <v>91</v>
      </c>
      <c r="G3" s="32" t="s">
        <v>85</v>
      </c>
      <c r="H3" s="106" t="s">
        <v>171</v>
      </c>
      <c r="I3" s="33" t="s">
        <v>86</v>
      </c>
      <c r="J3" s="34"/>
      <c r="K3" s="35" t="s">
        <v>73</v>
      </c>
      <c r="L3" s="35"/>
      <c r="M3" s="35"/>
      <c r="N3" s="35"/>
      <c r="O3" s="35"/>
      <c r="P3" s="35"/>
      <c r="Q3" s="35"/>
      <c r="R3" s="36"/>
      <c r="S3" s="37"/>
      <c r="T3" s="38" t="s">
        <v>74</v>
      </c>
      <c r="U3" s="38"/>
      <c r="V3" s="38"/>
      <c r="W3" s="38"/>
      <c r="X3" s="38"/>
      <c r="Y3" s="38"/>
      <c r="Z3" s="38"/>
      <c r="AA3" s="39"/>
      <c r="AB3" s="51" t="s">
        <v>109</v>
      </c>
      <c r="AC3" s="51" t="s">
        <v>88</v>
      </c>
      <c r="AD3" s="51" t="s">
        <v>89</v>
      </c>
    </row>
    <row r="4" spans="1:30" ht="14.25" x14ac:dyDescent="0.15">
      <c r="A4" s="251"/>
      <c r="B4" s="252" t="e">
        <f>VLOOKUP(A4,'第２号様式（第１四半期）'!$A$9:$B$68,2,FALSE)</f>
        <v>#N/A</v>
      </c>
      <c r="C4" s="247" t="e">
        <f>VLOOKUP(A4,'第２号様式（第１四半期）'!$A$9:$H$68,6,FALSE)</f>
        <v>#N/A</v>
      </c>
      <c r="D4" s="253"/>
      <c r="E4" s="254" t="e">
        <f>VLOOKUP(D4,$AC$4:$AD$15,2,FALSE)</f>
        <v>#N/A</v>
      </c>
      <c r="F4" s="254" t="e">
        <f>IF(AND(DAY(VLOOKUP(A4,'第２号様式（第１四半期）'!$A$9:$J$68,9,FALSE))&lt;=E4,DAY(VLOOKUP(A4,'第２号様式（第１四半期）'!$A$9:$J$68,9,FALSE))&gt;1),E4+1-DAY(VLOOKUP(A4,'第２号様式（第１四半期）'!$A$9:$J$68,9,FALSE)),DAY(VLOOKUP(A4,'第２号様式（第１四半期）'!$A$9:$J$68,10,FALSE)))</f>
        <v>#N/A</v>
      </c>
      <c r="G4" s="254" t="e">
        <f>VLOOKUP(C4,借上宿舎台帳!$B$6:$F$25,5,FALSE)</f>
        <v>#N/A</v>
      </c>
      <c r="H4" s="255"/>
      <c r="I4" s="255"/>
      <c r="J4" s="40"/>
      <c r="K4" s="41" t="str">
        <f>IF(A4=0,"",82000)</f>
        <v/>
      </c>
      <c r="L4" s="41" t="s">
        <v>75</v>
      </c>
      <c r="M4" s="41" t="str">
        <f>IF(A4=0,"",E4)</f>
        <v/>
      </c>
      <c r="N4" s="41" t="s">
        <v>76</v>
      </c>
      <c r="O4" s="41" t="str">
        <f>IF(A4=0,"",F4)</f>
        <v/>
      </c>
      <c r="P4" s="41" t="s">
        <v>77</v>
      </c>
      <c r="Q4" s="41" t="str">
        <f>IFERROR(ROUNDDOWN(K4/M4*O4,-1),"")</f>
        <v/>
      </c>
      <c r="R4" s="42" t="s">
        <v>78</v>
      </c>
      <c r="S4" s="40"/>
      <c r="T4" s="41" t="str">
        <f>IF(A4=0,"",G4)</f>
        <v/>
      </c>
      <c r="U4" s="41" t="s">
        <v>75</v>
      </c>
      <c r="V4" s="41" t="str">
        <f>IF(A4=0,"",E4)</f>
        <v/>
      </c>
      <c r="W4" s="41" t="s">
        <v>76</v>
      </c>
      <c r="X4" s="41" t="str">
        <f>IF(A4=0,"",F4)</f>
        <v/>
      </c>
      <c r="Y4" s="41" t="s">
        <v>77</v>
      </c>
      <c r="Z4" s="41" t="str">
        <f>IFERROR(ROUNDDOWN(T4/V4*X4,-1),"")</f>
        <v/>
      </c>
      <c r="AA4" s="42" t="s">
        <v>78</v>
      </c>
      <c r="AB4">
        <v>1</v>
      </c>
      <c r="AC4">
        <v>1</v>
      </c>
      <c r="AD4">
        <v>31</v>
      </c>
    </row>
    <row r="5" spans="1:30" ht="14.25" x14ac:dyDescent="0.15">
      <c r="A5" s="251"/>
      <c r="B5" s="252"/>
      <c r="C5" s="248"/>
      <c r="D5" s="253"/>
      <c r="E5" s="254"/>
      <c r="F5" s="254"/>
      <c r="G5" s="254"/>
      <c r="H5" s="255"/>
      <c r="I5" s="255"/>
      <c r="J5" s="43" t="s">
        <v>79</v>
      </c>
      <c r="K5" s="44" t="str">
        <f>IF(A4=0,"",IF(Q4&lt;H4,ROUNDDOWN(Q4,-1),ROUNDDOWN(H4,-1)))</f>
        <v/>
      </c>
      <c r="L5" s="45" t="s">
        <v>80</v>
      </c>
      <c r="M5" s="46" t="str">
        <f>IF(A4=0,"",IF(I4-(IF(G4-82000&gt;0,G4-82000,0))&gt;0,I4-(IF(G4-82000&gt;0,G4-82000,0)),0))</f>
        <v/>
      </c>
      <c r="N5" s="45" t="s">
        <v>81</v>
      </c>
      <c r="O5" s="47" t="s">
        <v>82</v>
      </c>
      <c r="P5" s="48" t="s">
        <v>83</v>
      </c>
      <c r="Q5" s="49" t="str">
        <f>IFERROR(ROUNDDOWN((K5-M5)*3/4,-2),"")</f>
        <v/>
      </c>
      <c r="R5" s="50" t="s">
        <v>84</v>
      </c>
      <c r="S5" s="43" t="s">
        <v>79</v>
      </c>
      <c r="T5" s="44" t="str">
        <f>IF(A4=0,"",IF(Z4&lt;H4,ROUNDDOWN(Z4,-1),ROUNDDOWN(H4,-1)))</f>
        <v/>
      </c>
      <c r="U5" s="45" t="s">
        <v>80</v>
      </c>
      <c r="V5" s="46" t="str">
        <f>IF(A4=0,"",I4)</f>
        <v/>
      </c>
      <c r="W5" s="45" t="s">
        <v>81</v>
      </c>
      <c r="X5" s="47" t="s">
        <v>82</v>
      </c>
      <c r="Y5" s="48" t="s">
        <v>83</v>
      </c>
      <c r="Z5" s="49" t="str">
        <f>IFERROR(ROUNDDOWN((T5-V5)*3/4,-2),"")</f>
        <v/>
      </c>
      <c r="AA5" s="50" t="s">
        <v>84</v>
      </c>
      <c r="AB5">
        <v>2</v>
      </c>
      <c r="AC5">
        <v>2</v>
      </c>
      <c r="AD5">
        <v>28</v>
      </c>
    </row>
    <row r="6" spans="1:30" ht="14.25" x14ac:dyDescent="0.15">
      <c r="A6" s="251"/>
      <c r="B6" s="252" t="e">
        <f>VLOOKUP(A6,'第２号様式（第１四半期）'!$A$9:$B$68,2,FALSE)</f>
        <v>#N/A</v>
      </c>
      <c r="C6" s="247" t="e">
        <f>VLOOKUP(A6,'第２号様式（第１四半期）'!$A$9:$H$68,6,FALSE)</f>
        <v>#N/A</v>
      </c>
      <c r="D6" s="253"/>
      <c r="E6" s="254" t="e">
        <f>VLOOKUP(D6,$AC$4:$AD$15,2,FALSE)</f>
        <v>#N/A</v>
      </c>
      <c r="F6" s="254" t="e">
        <f>IF(AND(DAY(VLOOKUP(A6,'第２号様式（第１四半期）'!$A$9:$J$68,9,FALSE))&lt;=E6,DAY(VLOOKUP(A6,'第２号様式（第１四半期）'!$A$9:$J$68,9,FALSE))&gt;1),E6+1-DAY(VLOOKUP(A6,'第２号様式（第１四半期）'!$A$9:$J$68,9,FALSE)),DAY(VLOOKUP(A6,'第２号様式（第１四半期）'!$A$9:$J$68,10,FALSE)))</f>
        <v>#N/A</v>
      </c>
      <c r="G6" s="254" t="e">
        <f>VLOOKUP(C6,借上宿舎台帳!$B$6:$F$25,5,FALSE)</f>
        <v>#N/A</v>
      </c>
      <c r="H6" s="255"/>
      <c r="I6" s="255"/>
      <c r="J6" s="40"/>
      <c r="K6" s="41" t="str">
        <f>IF(A6=0,"",82000)</f>
        <v/>
      </c>
      <c r="L6" s="41" t="s">
        <v>75</v>
      </c>
      <c r="M6" s="41" t="str">
        <f>IF(A6=0,"",E6)</f>
        <v/>
      </c>
      <c r="N6" s="41" t="s">
        <v>76</v>
      </c>
      <c r="O6" s="41" t="str">
        <f>IF(A6=0,"",F6)</f>
        <v/>
      </c>
      <c r="P6" s="41" t="s">
        <v>77</v>
      </c>
      <c r="Q6" s="41" t="str">
        <f>IFERROR(ROUNDDOWN(K6/M6*O6,-1),"")</f>
        <v/>
      </c>
      <c r="R6" s="42" t="s">
        <v>78</v>
      </c>
      <c r="S6" s="40"/>
      <c r="T6" s="41" t="str">
        <f>IF(A6=0,"",G6)</f>
        <v/>
      </c>
      <c r="U6" s="41" t="s">
        <v>75</v>
      </c>
      <c r="V6" s="41" t="str">
        <f>IF(A6=0,"",E6)</f>
        <v/>
      </c>
      <c r="W6" s="41" t="s">
        <v>76</v>
      </c>
      <c r="X6" s="41" t="str">
        <f>IF(A6=0,"",F6)</f>
        <v/>
      </c>
      <c r="Y6" s="41" t="s">
        <v>77</v>
      </c>
      <c r="Z6" s="41" t="str">
        <f>IFERROR(ROUNDDOWN(T6/V6*X6,-1),"")</f>
        <v/>
      </c>
      <c r="AA6" s="42" t="s">
        <v>78</v>
      </c>
      <c r="AB6">
        <v>3</v>
      </c>
      <c r="AC6">
        <v>3</v>
      </c>
      <c r="AD6">
        <v>31</v>
      </c>
    </row>
    <row r="7" spans="1:30" ht="14.25" x14ac:dyDescent="0.15">
      <c r="A7" s="251"/>
      <c r="B7" s="252"/>
      <c r="C7" s="248"/>
      <c r="D7" s="253"/>
      <c r="E7" s="254"/>
      <c r="F7" s="254"/>
      <c r="G7" s="254"/>
      <c r="H7" s="255"/>
      <c r="I7" s="255"/>
      <c r="J7" s="43" t="s">
        <v>79</v>
      </c>
      <c r="K7" s="44" t="str">
        <f>IF(A6=0,"",IF(Q6&lt;H6,ROUNDDOWN(Q6,-1),ROUNDDOWN(H6,-1)))</f>
        <v/>
      </c>
      <c r="L7" s="45" t="s">
        <v>80</v>
      </c>
      <c r="M7" s="46" t="str">
        <f>IF(A6=0,"",IF(I6-(IF(G6-82000&gt;0,G6-82000,0))&gt;0,I6-(IF(G6-82000&gt;0,G6-82000,0)),0))</f>
        <v/>
      </c>
      <c r="N7" s="45" t="s">
        <v>81</v>
      </c>
      <c r="O7" s="47" t="s">
        <v>82</v>
      </c>
      <c r="P7" s="48" t="s">
        <v>83</v>
      </c>
      <c r="Q7" s="49" t="str">
        <f>IFERROR(ROUNDDOWN((K7-M7)*3/4,-2),"")</f>
        <v/>
      </c>
      <c r="R7" s="50" t="s">
        <v>84</v>
      </c>
      <c r="S7" s="43" t="s">
        <v>79</v>
      </c>
      <c r="T7" s="44" t="str">
        <f>IF(A6=0,"",IF(Z6&lt;H6,ROUNDDOWN(Z6,-1),ROUNDDOWN(H6,-1)))</f>
        <v/>
      </c>
      <c r="U7" s="45" t="s">
        <v>80</v>
      </c>
      <c r="V7" s="46" t="str">
        <f>IF(A6=0,"",I6)</f>
        <v/>
      </c>
      <c r="W7" s="45" t="s">
        <v>81</v>
      </c>
      <c r="X7" s="47" t="s">
        <v>82</v>
      </c>
      <c r="Y7" s="48" t="s">
        <v>83</v>
      </c>
      <c r="Z7" s="49" t="str">
        <f>IFERROR(ROUNDDOWN((T7-V7)*3/4,-2),"")</f>
        <v/>
      </c>
      <c r="AA7" s="50" t="s">
        <v>84</v>
      </c>
      <c r="AB7">
        <v>4</v>
      </c>
      <c r="AC7">
        <v>4</v>
      </c>
      <c r="AD7">
        <v>30</v>
      </c>
    </row>
    <row r="8" spans="1:30" ht="14.25" x14ac:dyDescent="0.15">
      <c r="A8" s="251"/>
      <c r="B8" s="252" t="e">
        <f>VLOOKUP(A8,'第２号様式（第１四半期）'!$A$9:$B$68,2,FALSE)</f>
        <v>#N/A</v>
      </c>
      <c r="C8" s="247" t="e">
        <f>VLOOKUP(A8,'第２号様式（第１四半期）'!$A$9:$H$68,6,FALSE)</f>
        <v>#N/A</v>
      </c>
      <c r="D8" s="253"/>
      <c r="E8" s="254" t="e">
        <f>VLOOKUP(D8,$AC$4:$AD$15,2,FALSE)</f>
        <v>#N/A</v>
      </c>
      <c r="F8" s="254" t="e">
        <f>IF(AND(DAY(VLOOKUP(A8,'第２号様式（第１四半期）'!$A$9:$J$68,9,FALSE))&lt;=E8,DAY(VLOOKUP(A8,'第２号様式（第１四半期）'!$A$9:$J$68,9,FALSE))&gt;1),E8+1-DAY(VLOOKUP(A8,'第２号様式（第１四半期）'!$A$9:$J$68,9,FALSE)),DAY(VLOOKUP(A8,'第２号様式（第１四半期）'!$A$9:$J$68,10,FALSE)))</f>
        <v>#N/A</v>
      </c>
      <c r="G8" s="254" t="e">
        <f>VLOOKUP(C8,借上宿舎台帳!$B$6:$F$25,5,FALSE)</f>
        <v>#N/A</v>
      </c>
      <c r="H8" s="255"/>
      <c r="I8" s="255"/>
      <c r="J8" s="40"/>
      <c r="K8" s="41" t="str">
        <f>IF(A8=0,"",82000)</f>
        <v/>
      </c>
      <c r="L8" s="41" t="s">
        <v>75</v>
      </c>
      <c r="M8" s="41" t="str">
        <f>IF(A8=0,"",E8)</f>
        <v/>
      </c>
      <c r="N8" s="41" t="s">
        <v>76</v>
      </c>
      <c r="O8" s="41" t="str">
        <f>IF(A8=0,"",F8)</f>
        <v/>
      </c>
      <c r="P8" s="41" t="s">
        <v>77</v>
      </c>
      <c r="Q8" s="41" t="str">
        <f>IFERROR(ROUNDDOWN(K8/M8*O8,-1),"")</f>
        <v/>
      </c>
      <c r="R8" s="42" t="s">
        <v>78</v>
      </c>
      <c r="S8" s="40"/>
      <c r="T8" s="41" t="str">
        <f>IF(A8=0,"",G8)</f>
        <v/>
      </c>
      <c r="U8" s="41" t="s">
        <v>75</v>
      </c>
      <c r="V8" s="41" t="str">
        <f>IF(A8=0,"",E8)</f>
        <v/>
      </c>
      <c r="W8" s="41" t="s">
        <v>76</v>
      </c>
      <c r="X8" s="41" t="str">
        <f>IF(A8=0,"",F8)</f>
        <v/>
      </c>
      <c r="Y8" s="41" t="s">
        <v>77</v>
      </c>
      <c r="Z8" s="41" t="str">
        <f>IFERROR(ROUNDDOWN(T8/V8*X8,-1),"")</f>
        <v/>
      </c>
      <c r="AA8" s="42" t="s">
        <v>78</v>
      </c>
      <c r="AB8">
        <v>5</v>
      </c>
      <c r="AC8">
        <v>5</v>
      </c>
      <c r="AD8">
        <v>31</v>
      </c>
    </row>
    <row r="9" spans="1:30" ht="14.25" x14ac:dyDescent="0.15">
      <c r="A9" s="251"/>
      <c r="B9" s="252"/>
      <c r="C9" s="248"/>
      <c r="D9" s="253"/>
      <c r="E9" s="254"/>
      <c r="F9" s="254"/>
      <c r="G9" s="254"/>
      <c r="H9" s="255"/>
      <c r="I9" s="255"/>
      <c r="J9" s="43" t="s">
        <v>79</v>
      </c>
      <c r="K9" s="44" t="str">
        <f>IF(A8=0,"",IF(Q8&lt;H8,ROUNDDOWN(Q8,-1),ROUNDDOWN(H8,-1)))</f>
        <v/>
      </c>
      <c r="L9" s="45" t="s">
        <v>80</v>
      </c>
      <c r="M9" s="46" t="str">
        <f>IF(A8=0,"",IF(I8-(IF(G8-82000&gt;0,G8-82000,0))&gt;0,I8-(IF(G8-82000&gt;0,G8-82000,0)),0))</f>
        <v/>
      </c>
      <c r="N9" s="45" t="s">
        <v>81</v>
      </c>
      <c r="O9" s="47" t="s">
        <v>82</v>
      </c>
      <c r="P9" s="48" t="s">
        <v>83</v>
      </c>
      <c r="Q9" s="49" t="str">
        <f>IFERROR(ROUNDDOWN((K9-M9)*3/4,-2),"")</f>
        <v/>
      </c>
      <c r="R9" s="50" t="s">
        <v>84</v>
      </c>
      <c r="S9" s="43" t="s">
        <v>79</v>
      </c>
      <c r="T9" s="44" t="str">
        <f>IF(A8=0,"",IF(Z8&lt;H8,ROUNDDOWN(Z8,-1),ROUNDDOWN(H8,-1)))</f>
        <v/>
      </c>
      <c r="U9" s="45" t="s">
        <v>80</v>
      </c>
      <c r="V9" s="46" t="str">
        <f>IF(A8=0,"",I8)</f>
        <v/>
      </c>
      <c r="W9" s="45" t="s">
        <v>81</v>
      </c>
      <c r="X9" s="47" t="s">
        <v>82</v>
      </c>
      <c r="Y9" s="48" t="s">
        <v>83</v>
      </c>
      <c r="Z9" s="49" t="str">
        <f>IFERROR(ROUNDDOWN((T9-V9)*3/4,-2),"")</f>
        <v/>
      </c>
      <c r="AA9" s="50" t="s">
        <v>84</v>
      </c>
      <c r="AB9">
        <v>6</v>
      </c>
      <c r="AC9">
        <v>6</v>
      </c>
      <c r="AD9">
        <v>30</v>
      </c>
    </row>
    <row r="10" spans="1:30" ht="14.25" x14ac:dyDescent="0.15">
      <c r="A10" s="251"/>
      <c r="B10" s="252" t="e">
        <f>VLOOKUP(A10,'第２号様式（第１四半期）'!$A$9:$B$68,2,FALSE)</f>
        <v>#N/A</v>
      </c>
      <c r="C10" s="247" t="e">
        <f>VLOOKUP(A10,'第２号様式（第１四半期）'!$A$9:$H$68,6,FALSE)</f>
        <v>#N/A</v>
      </c>
      <c r="D10" s="253"/>
      <c r="E10" s="254" t="e">
        <f>VLOOKUP(D10,$AC$4:$AD$15,2,FALSE)</f>
        <v>#N/A</v>
      </c>
      <c r="F10" s="254" t="e">
        <f>IF(AND(DAY(VLOOKUP(A10,'第２号様式（第１四半期）'!$A$9:$J$68,9,FALSE))&lt;=E10,DAY(VLOOKUP(A10,'第２号様式（第１四半期）'!$A$9:$J$68,9,FALSE))&gt;1),E10+1-DAY(VLOOKUP(A10,'第２号様式（第１四半期）'!$A$9:$J$68,9,FALSE)),DAY(VLOOKUP(A10,'第２号様式（第１四半期）'!$A$9:$J$68,10,FALSE)))</f>
        <v>#N/A</v>
      </c>
      <c r="G10" s="254" t="e">
        <f>VLOOKUP(C10,借上宿舎台帳!$B$6:$F$25,5,FALSE)</f>
        <v>#N/A</v>
      </c>
      <c r="H10" s="255"/>
      <c r="I10" s="255"/>
      <c r="J10" s="40"/>
      <c r="K10" s="41" t="str">
        <f>IF(A10=0,"",82000)</f>
        <v/>
      </c>
      <c r="L10" s="41" t="s">
        <v>75</v>
      </c>
      <c r="M10" s="41" t="str">
        <f>IF(A10=0,"",E10)</f>
        <v/>
      </c>
      <c r="N10" s="41" t="s">
        <v>76</v>
      </c>
      <c r="O10" s="41" t="str">
        <f>IF(A10=0,"",F10)</f>
        <v/>
      </c>
      <c r="P10" s="41" t="s">
        <v>77</v>
      </c>
      <c r="Q10" s="41" t="str">
        <f>IFERROR(ROUNDDOWN(K10/M10*O10,-1),"")</f>
        <v/>
      </c>
      <c r="R10" s="42" t="s">
        <v>78</v>
      </c>
      <c r="S10" s="40"/>
      <c r="T10" s="41" t="str">
        <f>IF(A10=0,"",G10)</f>
        <v/>
      </c>
      <c r="U10" s="41" t="s">
        <v>75</v>
      </c>
      <c r="V10" s="41" t="str">
        <f>IF(A10=0,"",E10)</f>
        <v/>
      </c>
      <c r="W10" s="41" t="s">
        <v>76</v>
      </c>
      <c r="X10" s="41" t="str">
        <f>IF(A10=0,"",F10)</f>
        <v/>
      </c>
      <c r="Y10" s="41" t="s">
        <v>77</v>
      </c>
      <c r="Z10" s="41" t="str">
        <f>IFERROR(ROUNDDOWN(T10/V10*X10,-1),"")</f>
        <v/>
      </c>
      <c r="AA10" s="42" t="s">
        <v>78</v>
      </c>
      <c r="AB10">
        <v>7</v>
      </c>
      <c r="AC10">
        <v>7</v>
      </c>
      <c r="AD10">
        <v>31</v>
      </c>
    </row>
    <row r="11" spans="1:30" ht="14.25" x14ac:dyDescent="0.15">
      <c r="A11" s="251"/>
      <c r="B11" s="252"/>
      <c r="C11" s="248"/>
      <c r="D11" s="253"/>
      <c r="E11" s="254"/>
      <c r="F11" s="254"/>
      <c r="G11" s="254"/>
      <c r="H11" s="255"/>
      <c r="I11" s="255"/>
      <c r="J11" s="43" t="s">
        <v>79</v>
      </c>
      <c r="K11" s="44" t="str">
        <f>IF(A10=0,"",IF(Q10&lt;H10,ROUNDDOWN(Q10,-1),ROUNDDOWN(H10,-1)))</f>
        <v/>
      </c>
      <c r="L11" s="45" t="s">
        <v>80</v>
      </c>
      <c r="M11" s="46" t="str">
        <f>IF(A10=0,"",IF(I10-(IF(G10-82000&gt;0,G10-82000,0))&gt;0,I10-(IF(G10-82000&gt;0,G10-82000,0)),0))</f>
        <v/>
      </c>
      <c r="N11" s="45" t="s">
        <v>81</v>
      </c>
      <c r="O11" s="47" t="s">
        <v>82</v>
      </c>
      <c r="P11" s="48" t="s">
        <v>83</v>
      </c>
      <c r="Q11" s="49" t="str">
        <f>IFERROR(ROUNDDOWN((K11-M11)*3/4,-2),"")</f>
        <v/>
      </c>
      <c r="R11" s="50" t="s">
        <v>84</v>
      </c>
      <c r="S11" s="43" t="s">
        <v>79</v>
      </c>
      <c r="T11" s="44" t="str">
        <f>IF(A10=0,"",IF(Z10&lt;H10,ROUNDDOWN(Z10,-1),ROUNDDOWN(H10,-1)))</f>
        <v/>
      </c>
      <c r="U11" s="45" t="s">
        <v>80</v>
      </c>
      <c r="V11" s="46" t="str">
        <f>IF(A10=0,"",I10)</f>
        <v/>
      </c>
      <c r="W11" s="45" t="s">
        <v>81</v>
      </c>
      <c r="X11" s="47" t="s">
        <v>82</v>
      </c>
      <c r="Y11" s="48" t="s">
        <v>83</v>
      </c>
      <c r="Z11" s="49" t="str">
        <f>IFERROR(ROUNDDOWN((T11-V11)*3/4,-2),"")</f>
        <v/>
      </c>
      <c r="AA11" s="50" t="s">
        <v>84</v>
      </c>
      <c r="AB11">
        <v>8</v>
      </c>
      <c r="AC11">
        <v>8</v>
      </c>
      <c r="AD11">
        <v>31</v>
      </c>
    </row>
    <row r="12" spans="1:30" ht="14.25" x14ac:dyDescent="0.15">
      <c r="A12" s="251"/>
      <c r="B12" s="252" t="e">
        <f>VLOOKUP(A12,'第２号様式（第１四半期）'!$A$9:$B$68,2,FALSE)</f>
        <v>#N/A</v>
      </c>
      <c r="C12" s="247" t="e">
        <f>VLOOKUP(A12,'第２号様式（第１四半期）'!$A$9:$H$68,6,FALSE)</f>
        <v>#N/A</v>
      </c>
      <c r="D12" s="253"/>
      <c r="E12" s="254" t="e">
        <f>VLOOKUP(D12,$AC$4:$AD$15,2,FALSE)</f>
        <v>#N/A</v>
      </c>
      <c r="F12" s="254" t="e">
        <f>IF(AND(DAY(VLOOKUP(A12,'第２号様式（第１四半期）'!$A$9:$J$68,9,FALSE))&lt;=E12,DAY(VLOOKUP(A12,'第２号様式（第１四半期）'!$A$9:$J$68,9,FALSE))&gt;1),E12+1-DAY(VLOOKUP(A12,'第２号様式（第１四半期）'!$A$9:$J$68,9,FALSE)),DAY(VLOOKUP(A12,'第２号様式（第１四半期）'!$A$9:$J$68,10,FALSE)))</f>
        <v>#N/A</v>
      </c>
      <c r="G12" s="254" t="e">
        <f>VLOOKUP(C12,借上宿舎台帳!$B$6:$F$25,5,FALSE)</f>
        <v>#N/A</v>
      </c>
      <c r="H12" s="255"/>
      <c r="I12" s="255"/>
      <c r="J12" s="40"/>
      <c r="K12" s="41" t="str">
        <f>IF(A12=0,"",82000)</f>
        <v/>
      </c>
      <c r="L12" s="41" t="s">
        <v>75</v>
      </c>
      <c r="M12" s="41" t="str">
        <f>IF(A12=0,"",E12)</f>
        <v/>
      </c>
      <c r="N12" s="41" t="s">
        <v>76</v>
      </c>
      <c r="O12" s="41" t="str">
        <f>IF(A12=0,"",F12)</f>
        <v/>
      </c>
      <c r="P12" s="41" t="s">
        <v>77</v>
      </c>
      <c r="Q12" s="41" t="str">
        <f>IFERROR(ROUNDDOWN(K12/M12*O12,-1),"")</f>
        <v/>
      </c>
      <c r="R12" s="42" t="s">
        <v>78</v>
      </c>
      <c r="S12" s="40"/>
      <c r="T12" s="41" t="str">
        <f>IF(A12=0,"",G12)</f>
        <v/>
      </c>
      <c r="U12" s="41" t="s">
        <v>75</v>
      </c>
      <c r="V12" s="41" t="str">
        <f>IF(A12=0,"",E12)</f>
        <v/>
      </c>
      <c r="W12" s="41" t="s">
        <v>76</v>
      </c>
      <c r="X12" s="41" t="str">
        <f>IF(A12=0,"",F12)</f>
        <v/>
      </c>
      <c r="Y12" s="41" t="s">
        <v>77</v>
      </c>
      <c r="Z12" s="41" t="str">
        <f>IFERROR(ROUNDDOWN(T12/V12*X12,-1),"")</f>
        <v/>
      </c>
      <c r="AA12" s="42" t="s">
        <v>78</v>
      </c>
      <c r="AB12">
        <v>9</v>
      </c>
      <c r="AC12">
        <v>9</v>
      </c>
      <c r="AD12">
        <v>30</v>
      </c>
    </row>
    <row r="13" spans="1:30" ht="14.25" x14ac:dyDescent="0.15">
      <c r="A13" s="251"/>
      <c r="B13" s="252"/>
      <c r="C13" s="248"/>
      <c r="D13" s="253"/>
      <c r="E13" s="254"/>
      <c r="F13" s="254"/>
      <c r="G13" s="254"/>
      <c r="H13" s="255"/>
      <c r="I13" s="255"/>
      <c r="J13" s="43" t="s">
        <v>79</v>
      </c>
      <c r="K13" s="44" t="str">
        <f>IF(A12=0,"",IF(Q12&lt;H12,ROUNDDOWN(Q12,-1),ROUNDDOWN(H12,-1)))</f>
        <v/>
      </c>
      <c r="L13" s="45" t="s">
        <v>80</v>
      </c>
      <c r="M13" s="46" t="str">
        <f>IF(A12=0,"",IF(I12-(IF(G12-82000&gt;0,G12-82000,0))&gt;0,I12-(IF(G12-82000&gt;0,G12-82000,0)),0))</f>
        <v/>
      </c>
      <c r="N13" s="45" t="s">
        <v>81</v>
      </c>
      <c r="O13" s="47" t="s">
        <v>82</v>
      </c>
      <c r="P13" s="48" t="s">
        <v>83</v>
      </c>
      <c r="Q13" s="49" t="str">
        <f>IFERROR(ROUNDDOWN((K13-M13)*3/4,-2),"")</f>
        <v/>
      </c>
      <c r="R13" s="50" t="s">
        <v>84</v>
      </c>
      <c r="S13" s="43" t="s">
        <v>79</v>
      </c>
      <c r="T13" s="44" t="str">
        <f>IF(A12=0,"",IF(Z12&lt;H12,ROUNDDOWN(Z12,-1),ROUNDDOWN(H12,-1)))</f>
        <v/>
      </c>
      <c r="U13" s="45" t="s">
        <v>80</v>
      </c>
      <c r="V13" s="46" t="str">
        <f>IF(A12=0,"",I12)</f>
        <v/>
      </c>
      <c r="W13" s="45" t="s">
        <v>81</v>
      </c>
      <c r="X13" s="47" t="s">
        <v>82</v>
      </c>
      <c r="Y13" s="48" t="s">
        <v>83</v>
      </c>
      <c r="Z13" s="49" t="str">
        <f>IFERROR(ROUNDDOWN((T13-V13)*3/4,-2),"")</f>
        <v/>
      </c>
      <c r="AA13" s="50" t="s">
        <v>84</v>
      </c>
      <c r="AB13">
        <v>10</v>
      </c>
      <c r="AC13">
        <v>10</v>
      </c>
      <c r="AD13">
        <v>31</v>
      </c>
    </row>
    <row r="14" spans="1:30" ht="14.25" x14ac:dyDescent="0.15">
      <c r="A14" s="251"/>
      <c r="B14" s="252" t="e">
        <f>VLOOKUP(A14,'第２号様式（第１四半期）'!$A$9:$B$68,2,FALSE)</f>
        <v>#N/A</v>
      </c>
      <c r="C14" s="247" t="e">
        <f>VLOOKUP(A14,'第２号様式（第１四半期）'!$A$9:$H$68,6,FALSE)</f>
        <v>#N/A</v>
      </c>
      <c r="D14" s="253"/>
      <c r="E14" s="254" t="e">
        <f>VLOOKUP(D14,$AC$4:$AD$15,2,FALSE)</f>
        <v>#N/A</v>
      </c>
      <c r="F14" s="254" t="e">
        <f>IF(AND(DAY(VLOOKUP(A14,'第２号様式（第１四半期）'!$A$9:$J$68,9,FALSE))&lt;=E14,DAY(VLOOKUP(A14,'第２号様式（第１四半期）'!$A$9:$J$68,9,FALSE))&gt;1),E14+1-DAY(VLOOKUP(A14,'第２号様式（第１四半期）'!$A$9:$J$68,9,FALSE)),DAY(VLOOKUP(A14,'第２号様式（第１四半期）'!$A$9:$J$68,10,FALSE)))</f>
        <v>#N/A</v>
      </c>
      <c r="G14" s="254" t="e">
        <f>VLOOKUP(C14,借上宿舎台帳!$B$6:$F$25,5,FALSE)</f>
        <v>#N/A</v>
      </c>
      <c r="H14" s="255"/>
      <c r="I14" s="255"/>
      <c r="J14" s="40"/>
      <c r="K14" s="41" t="str">
        <f>IF(A14=0,"",82000)</f>
        <v/>
      </c>
      <c r="L14" s="41" t="s">
        <v>75</v>
      </c>
      <c r="M14" s="41" t="str">
        <f>IF(A14=0,"",E14)</f>
        <v/>
      </c>
      <c r="N14" s="41" t="s">
        <v>76</v>
      </c>
      <c r="O14" s="41" t="str">
        <f>IF(A14=0,"",F14)</f>
        <v/>
      </c>
      <c r="P14" s="41" t="s">
        <v>77</v>
      </c>
      <c r="Q14" s="41" t="str">
        <f>IFERROR(ROUNDDOWN(K14/M14*O14,-1),"")</f>
        <v/>
      </c>
      <c r="R14" s="42" t="s">
        <v>78</v>
      </c>
      <c r="S14" s="40"/>
      <c r="T14" s="41" t="str">
        <f>IF(A14=0,"",G14)</f>
        <v/>
      </c>
      <c r="U14" s="41" t="s">
        <v>75</v>
      </c>
      <c r="V14" s="41" t="str">
        <f>IF(A14=0,"",E14)</f>
        <v/>
      </c>
      <c r="W14" s="41" t="s">
        <v>76</v>
      </c>
      <c r="X14" s="41" t="str">
        <f>IF(A14=0,"",F14)</f>
        <v/>
      </c>
      <c r="Y14" s="41" t="s">
        <v>77</v>
      </c>
      <c r="Z14" s="41" t="str">
        <f>IFERROR(ROUNDDOWN(T14/V14*X14,-1),"")</f>
        <v/>
      </c>
      <c r="AA14" s="42" t="s">
        <v>78</v>
      </c>
      <c r="AB14">
        <v>11</v>
      </c>
      <c r="AC14">
        <v>11</v>
      </c>
      <c r="AD14">
        <v>30</v>
      </c>
    </row>
    <row r="15" spans="1:30" ht="14.25" x14ac:dyDescent="0.15">
      <c r="A15" s="251"/>
      <c r="B15" s="252"/>
      <c r="C15" s="248"/>
      <c r="D15" s="253"/>
      <c r="E15" s="254"/>
      <c r="F15" s="254"/>
      <c r="G15" s="254"/>
      <c r="H15" s="255"/>
      <c r="I15" s="255"/>
      <c r="J15" s="43" t="s">
        <v>79</v>
      </c>
      <c r="K15" s="44" t="str">
        <f>IF(A14=0,"",IF(Q14&lt;H14,ROUNDDOWN(Q14,-1),ROUNDDOWN(H14,-1)))</f>
        <v/>
      </c>
      <c r="L15" s="45" t="s">
        <v>80</v>
      </c>
      <c r="M15" s="46" t="str">
        <f>IF(A14=0,"",IF(I14-(IF(G14-82000&gt;0,G14-82000,0))&gt;0,I14-(IF(G14-82000&gt;0,G14-82000,0)),0))</f>
        <v/>
      </c>
      <c r="N15" s="45" t="s">
        <v>81</v>
      </c>
      <c r="O15" s="47" t="s">
        <v>82</v>
      </c>
      <c r="P15" s="48" t="s">
        <v>83</v>
      </c>
      <c r="Q15" s="49" t="str">
        <f>IFERROR(ROUNDDOWN((K15-M15)*3/4,-2),"")</f>
        <v/>
      </c>
      <c r="R15" s="50" t="s">
        <v>84</v>
      </c>
      <c r="S15" s="43" t="s">
        <v>79</v>
      </c>
      <c r="T15" s="44" t="str">
        <f>IF(A14=0,"",IF(Z14&lt;H14,ROUNDDOWN(Z14,-1),ROUNDDOWN(H14,-1)))</f>
        <v/>
      </c>
      <c r="U15" s="45" t="s">
        <v>80</v>
      </c>
      <c r="V15" s="46" t="str">
        <f>IF(A14=0,"",I14)</f>
        <v/>
      </c>
      <c r="W15" s="45" t="s">
        <v>81</v>
      </c>
      <c r="X15" s="47" t="s">
        <v>82</v>
      </c>
      <c r="Y15" s="48" t="s">
        <v>83</v>
      </c>
      <c r="Z15" s="49" t="str">
        <f>IFERROR(ROUNDDOWN((T15-V15)*3/4,-2),"")</f>
        <v/>
      </c>
      <c r="AA15" s="50" t="s">
        <v>84</v>
      </c>
      <c r="AB15">
        <v>12</v>
      </c>
      <c r="AC15">
        <v>12</v>
      </c>
      <c r="AD15">
        <v>31</v>
      </c>
    </row>
    <row r="16" spans="1:30" ht="14.25" x14ac:dyDescent="0.15">
      <c r="A16" s="251"/>
      <c r="B16" s="252" t="e">
        <f>VLOOKUP(A16,'第２号様式（第１四半期）'!$A$9:$B$68,2,FALSE)</f>
        <v>#N/A</v>
      </c>
      <c r="C16" s="247" t="e">
        <f>VLOOKUP(A16,'第２号様式（第１四半期）'!$A$9:$H$68,6,FALSE)</f>
        <v>#N/A</v>
      </c>
      <c r="D16" s="253"/>
      <c r="E16" s="254" t="e">
        <f>VLOOKUP(D16,$AC$4:$AD$15,2,FALSE)</f>
        <v>#N/A</v>
      </c>
      <c r="F16" s="254" t="e">
        <f>IF(AND(DAY(VLOOKUP(A16,'第２号様式（第１四半期）'!$A$9:$J$68,9,FALSE))&lt;=E16,DAY(VLOOKUP(A16,'第２号様式（第１四半期）'!$A$9:$J$68,9,FALSE))&gt;1),E16+1-DAY(VLOOKUP(A16,'第２号様式（第１四半期）'!$A$9:$J$68,9,FALSE)),DAY(VLOOKUP(A16,'第２号様式（第１四半期）'!$A$9:$J$68,10,FALSE)))</f>
        <v>#N/A</v>
      </c>
      <c r="G16" s="254" t="e">
        <f>VLOOKUP(C16,借上宿舎台帳!$B$6:$F$25,5,FALSE)</f>
        <v>#N/A</v>
      </c>
      <c r="H16" s="255"/>
      <c r="I16" s="255"/>
      <c r="J16" s="40"/>
      <c r="K16" s="41" t="str">
        <f>IF(A16=0,"",82000)</f>
        <v/>
      </c>
      <c r="L16" s="41" t="s">
        <v>75</v>
      </c>
      <c r="M16" s="41" t="str">
        <f>IF(A16=0,"",E16)</f>
        <v/>
      </c>
      <c r="N16" s="41" t="s">
        <v>76</v>
      </c>
      <c r="O16" s="41" t="str">
        <f>IF(A16=0,"",F16)</f>
        <v/>
      </c>
      <c r="P16" s="41" t="s">
        <v>77</v>
      </c>
      <c r="Q16" s="41" t="str">
        <f t="shared" ref="Q16" si="0">IFERROR(ROUNDDOWN(K16/M16*O16,-1),"")</f>
        <v/>
      </c>
      <c r="R16" s="42" t="s">
        <v>78</v>
      </c>
      <c r="S16" s="40"/>
      <c r="T16" s="41" t="str">
        <f>IF(A16=0,"",G16)</f>
        <v/>
      </c>
      <c r="U16" s="41" t="s">
        <v>75</v>
      </c>
      <c r="V16" s="41" t="str">
        <f>IF(A16=0,"",E16)</f>
        <v/>
      </c>
      <c r="W16" s="41" t="s">
        <v>76</v>
      </c>
      <c r="X16" s="41" t="str">
        <f>IF(A16=0,"",F16)</f>
        <v/>
      </c>
      <c r="Y16" s="41" t="s">
        <v>77</v>
      </c>
      <c r="Z16" s="41" t="str">
        <f t="shared" ref="Z16" si="1">IFERROR(ROUNDDOWN(T16/V16*X16,-1),"")</f>
        <v/>
      </c>
      <c r="AA16" s="42" t="s">
        <v>78</v>
      </c>
      <c r="AB16">
        <v>13</v>
      </c>
      <c r="AD16">
        <f>SUM(AD4:AD15)</f>
        <v>365</v>
      </c>
    </row>
    <row r="17" spans="1:28" ht="14.25" x14ac:dyDescent="0.15">
      <c r="A17" s="251"/>
      <c r="B17" s="252"/>
      <c r="C17" s="248"/>
      <c r="D17" s="253"/>
      <c r="E17" s="254"/>
      <c r="F17" s="254"/>
      <c r="G17" s="254"/>
      <c r="H17" s="255"/>
      <c r="I17" s="255"/>
      <c r="J17" s="43" t="s">
        <v>79</v>
      </c>
      <c r="K17" s="44" t="str">
        <f>IF(A16=0,"",IF(Q16&lt;H16,ROUNDDOWN(Q16,-1),ROUNDDOWN(H16,-1)))</f>
        <v/>
      </c>
      <c r="L17" s="45" t="s">
        <v>80</v>
      </c>
      <c r="M17" s="46" t="str">
        <f>IF(A16=0,"",IF(I16-(IF(G16-82000&gt;0,G16-82000,0))&gt;0,I16-(IF(G16-82000&gt;0,G16-82000,0)),0))</f>
        <v/>
      </c>
      <c r="N17" s="45" t="s">
        <v>81</v>
      </c>
      <c r="O17" s="47" t="s">
        <v>82</v>
      </c>
      <c r="P17" s="48" t="s">
        <v>83</v>
      </c>
      <c r="Q17" s="49" t="str">
        <f t="shared" ref="Q17" si="2">IFERROR(ROUNDDOWN((K17-M17)*3/4,-2),"")</f>
        <v/>
      </c>
      <c r="R17" s="50" t="s">
        <v>84</v>
      </c>
      <c r="S17" s="43" t="s">
        <v>79</v>
      </c>
      <c r="T17" s="44" t="str">
        <f>IF(A16=0,"",IF(Z16&lt;H16,ROUNDDOWN(Z16,-1),ROUNDDOWN(H16,-1)))</f>
        <v/>
      </c>
      <c r="U17" s="45" t="s">
        <v>80</v>
      </c>
      <c r="V17" s="46" t="str">
        <f>IF(A16=0,"",I16)</f>
        <v/>
      </c>
      <c r="W17" s="45" t="s">
        <v>81</v>
      </c>
      <c r="X17" s="47" t="s">
        <v>82</v>
      </c>
      <c r="Y17" s="48" t="s">
        <v>83</v>
      </c>
      <c r="Z17" s="49" t="str">
        <f t="shared" ref="Z17" si="3">IFERROR(ROUNDDOWN((T17-V17)*3/4,-2),"")</f>
        <v/>
      </c>
      <c r="AA17" s="50" t="s">
        <v>84</v>
      </c>
      <c r="AB17">
        <v>14</v>
      </c>
    </row>
    <row r="18" spans="1:28" ht="14.25" x14ac:dyDescent="0.15">
      <c r="A18" s="251"/>
      <c r="B18" s="252" t="e">
        <f>VLOOKUP(A18,'第２号様式（第１四半期）'!$A$9:$B$68,2,FALSE)</f>
        <v>#N/A</v>
      </c>
      <c r="C18" s="247" t="e">
        <f>VLOOKUP(A18,'第２号様式（第１四半期）'!$A$9:$H$68,6,FALSE)</f>
        <v>#N/A</v>
      </c>
      <c r="D18" s="253"/>
      <c r="E18" s="254" t="e">
        <f>VLOOKUP(D18,$AC$4:$AD$15,2,FALSE)</f>
        <v>#N/A</v>
      </c>
      <c r="F18" s="254" t="e">
        <f>IF(AND(DAY(VLOOKUP(A18,'第２号様式（第１四半期）'!$A$9:$J$68,9,FALSE))&lt;=E18,DAY(VLOOKUP(A18,'第２号様式（第１四半期）'!$A$9:$J$68,9,FALSE))&gt;1),E18+1-DAY(VLOOKUP(A18,'第２号様式（第１四半期）'!$A$9:$J$68,9,FALSE)),DAY(VLOOKUP(A18,'第２号様式（第１四半期）'!$A$9:$J$68,10,FALSE)))</f>
        <v>#N/A</v>
      </c>
      <c r="G18" s="254" t="e">
        <f>VLOOKUP(C18,借上宿舎台帳!$B$6:$F$25,5,FALSE)</f>
        <v>#N/A</v>
      </c>
      <c r="H18" s="255"/>
      <c r="I18" s="255"/>
      <c r="J18" s="40"/>
      <c r="K18" s="41" t="str">
        <f>IF(A18=0,"",82000)</f>
        <v/>
      </c>
      <c r="L18" s="41" t="s">
        <v>75</v>
      </c>
      <c r="M18" s="41" t="str">
        <f>IF(A18=0,"",E18)</f>
        <v/>
      </c>
      <c r="N18" s="41" t="s">
        <v>76</v>
      </c>
      <c r="O18" s="41" t="str">
        <f>IF(A18=0,"",F18)</f>
        <v/>
      </c>
      <c r="P18" s="41" t="s">
        <v>77</v>
      </c>
      <c r="Q18" s="41" t="str">
        <f t="shared" ref="Q18" si="4">IFERROR(ROUNDDOWN(K18/M18*O18,-1),"")</f>
        <v/>
      </c>
      <c r="R18" s="42" t="s">
        <v>78</v>
      </c>
      <c r="S18" s="40"/>
      <c r="T18" s="41" t="str">
        <f>IF(A18=0,"",G18)</f>
        <v/>
      </c>
      <c r="U18" s="41" t="s">
        <v>75</v>
      </c>
      <c r="V18" s="41" t="str">
        <f>IF(A18=0,"",E18)</f>
        <v/>
      </c>
      <c r="W18" s="41" t="s">
        <v>76</v>
      </c>
      <c r="X18" s="41" t="str">
        <f>IF(A18=0,"",F18)</f>
        <v/>
      </c>
      <c r="Y18" s="41" t="s">
        <v>77</v>
      </c>
      <c r="Z18" s="41" t="str">
        <f t="shared" ref="Z18" si="5">IFERROR(ROUNDDOWN(T18/V18*X18,-1),"")</f>
        <v/>
      </c>
      <c r="AA18" s="42" t="s">
        <v>78</v>
      </c>
      <c r="AB18">
        <v>15</v>
      </c>
    </row>
    <row r="19" spans="1:28" ht="14.25" x14ac:dyDescent="0.15">
      <c r="A19" s="251"/>
      <c r="B19" s="252"/>
      <c r="C19" s="248"/>
      <c r="D19" s="253"/>
      <c r="E19" s="254"/>
      <c r="F19" s="254"/>
      <c r="G19" s="254"/>
      <c r="H19" s="255"/>
      <c r="I19" s="255"/>
      <c r="J19" s="43" t="s">
        <v>79</v>
      </c>
      <c r="K19" s="44" t="str">
        <f>IF(A18=0,"",IF(Q18&lt;H18,ROUNDDOWN(Q18,-1),ROUNDDOWN(H18,-1)))</f>
        <v/>
      </c>
      <c r="L19" s="45" t="s">
        <v>80</v>
      </c>
      <c r="M19" s="46" t="str">
        <f>IF(A18=0,"",IF(I18-(IF(G18-82000&gt;0,G18-82000,0))&gt;0,I18-(IF(G18-82000&gt;0,G18-82000,0)),0))</f>
        <v/>
      </c>
      <c r="N19" s="45" t="s">
        <v>81</v>
      </c>
      <c r="O19" s="47" t="s">
        <v>82</v>
      </c>
      <c r="P19" s="48" t="s">
        <v>83</v>
      </c>
      <c r="Q19" s="49" t="str">
        <f t="shared" ref="Q19" si="6">IFERROR(ROUNDDOWN((K19-M19)*3/4,-2),"")</f>
        <v/>
      </c>
      <c r="R19" s="50" t="s">
        <v>84</v>
      </c>
      <c r="S19" s="43" t="s">
        <v>79</v>
      </c>
      <c r="T19" s="44" t="str">
        <f>IF(A18=0,"",IF(Z18&lt;H18,ROUNDDOWN(Z18,-1),ROUNDDOWN(H18,-1)))</f>
        <v/>
      </c>
      <c r="U19" s="45" t="s">
        <v>80</v>
      </c>
      <c r="V19" s="46" t="str">
        <f>IF(A18=0,"",I18)</f>
        <v/>
      </c>
      <c r="W19" s="45" t="s">
        <v>81</v>
      </c>
      <c r="X19" s="47" t="s">
        <v>82</v>
      </c>
      <c r="Y19" s="48" t="s">
        <v>83</v>
      </c>
      <c r="Z19" s="49" t="str">
        <f t="shared" ref="Z19" si="7">IFERROR(ROUNDDOWN((T19-V19)*3/4,-2),"")</f>
        <v/>
      </c>
      <c r="AA19" s="50" t="s">
        <v>84</v>
      </c>
      <c r="AB19">
        <v>16</v>
      </c>
    </row>
    <row r="20" spans="1:28" ht="14.25" x14ac:dyDescent="0.15">
      <c r="A20" s="251"/>
      <c r="B20" s="252" t="e">
        <f>VLOOKUP(A20,'第２号様式（第１四半期）'!$A$9:$B$68,2,FALSE)</f>
        <v>#N/A</v>
      </c>
      <c r="C20" s="247" t="e">
        <f>VLOOKUP(A20,'第２号様式（第１四半期）'!$A$9:$H$68,6,FALSE)</f>
        <v>#N/A</v>
      </c>
      <c r="D20" s="253"/>
      <c r="E20" s="254" t="e">
        <f>VLOOKUP(D20,$AC$4:$AD$15,2,FALSE)</f>
        <v>#N/A</v>
      </c>
      <c r="F20" s="254" t="e">
        <f>IF(AND(DAY(VLOOKUP(A20,'第２号様式（第１四半期）'!$A$9:$J$68,9,FALSE))&lt;=E20,DAY(VLOOKUP(A20,'第２号様式（第１四半期）'!$A$9:$J$68,9,FALSE))&gt;1),E20+1-DAY(VLOOKUP(A20,'第２号様式（第１四半期）'!$A$9:$J$68,9,FALSE)),DAY(VLOOKUP(A20,'第２号様式（第１四半期）'!$A$9:$J$68,10,FALSE)))</f>
        <v>#N/A</v>
      </c>
      <c r="G20" s="254" t="e">
        <f>VLOOKUP(C20,借上宿舎台帳!$B$6:$F$25,5,FALSE)</f>
        <v>#N/A</v>
      </c>
      <c r="H20" s="255"/>
      <c r="I20" s="255"/>
      <c r="J20" s="40"/>
      <c r="K20" s="41" t="str">
        <f>IF(A20=0,"",82000)</f>
        <v/>
      </c>
      <c r="L20" s="41" t="s">
        <v>75</v>
      </c>
      <c r="M20" s="41" t="str">
        <f>IF(A20=0,"",E20)</f>
        <v/>
      </c>
      <c r="N20" s="41" t="s">
        <v>76</v>
      </c>
      <c r="O20" s="41" t="str">
        <f>IF(A20=0,"",F20)</f>
        <v/>
      </c>
      <c r="P20" s="41" t="s">
        <v>77</v>
      </c>
      <c r="Q20" s="41" t="str">
        <f t="shared" ref="Q20" si="8">IFERROR(ROUNDDOWN(K20/M20*O20,-1),"")</f>
        <v/>
      </c>
      <c r="R20" s="42" t="s">
        <v>78</v>
      </c>
      <c r="S20" s="40"/>
      <c r="T20" s="41" t="str">
        <f>IF(A20=0,"",G20)</f>
        <v/>
      </c>
      <c r="U20" s="41" t="s">
        <v>75</v>
      </c>
      <c r="V20" s="41" t="str">
        <f>IF(A20=0,"",E20)</f>
        <v/>
      </c>
      <c r="W20" s="41" t="s">
        <v>76</v>
      </c>
      <c r="X20" s="41" t="str">
        <f>IF(A20=0,"",F20)</f>
        <v/>
      </c>
      <c r="Y20" s="41" t="s">
        <v>77</v>
      </c>
      <c r="Z20" s="41" t="str">
        <f t="shared" ref="Z20" si="9">IFERROR(ROUNDDOWN(T20/V20*X20,-1),"")</f>
        <v/>
      </c>
      <c r="AA20" s="42" t="s">
        <v>78</v>
      </c>
      <c r="AB20">
        <v>17</v>
      </c>
    </row>
    <row r="21" spans="1:28" ht="14.25" x14ac:dyDescent="0.15">
      <c r="A21" s="251"/>
      <c r="B21" s="252"/>
      <c r="C21" s="248"/>
      <c r="D21" s="253"/>
      <c r="E21" s="254"/>
      <c r="F21" s="254"/>
      <c r="G21" s="254"/>
      <c r="H21" s="255"/>
      <c r="I21" s="255"/>
      <c r="J21" s="43" t="s">
        <v>79</v>
      </c>
      <c r="K21" s="44" t="str">
        <f>IF(A20=0,"",IF(Q20&lt;H20,ROUNDDOWN(Q20,-1),ROUNDDOWN(H20,-1)))</f>
        <v/>
      </c>
      <c r="L21" s="45" t="s">
        <v>80</v>
      </c>
      <c r="M21" s="46" t="str">
        <f>IF(A20=0,"",IF(I20-(IF(G20-82000&gt;0,G20-82000,0))&gt;0,I20-(IF(G20-82000&gt;0,G20-82000,0)),0))</f>
        <v/>
      </c>
      <c r="N21" s="45" t="s">
        <v>81</v>
      </c>
      <c r="O21" s="47" t="s">
        <v>82</v>
      </c>
      <c r="P21" s="48" t="s">
        <v>83</v>
      </c>
      <c r="Q21" s="49" t="str">
        <f t="shared" ref="Q21" si="10">IFERROR(ROUNDDOWN((K21-M21)*3/4,-2),"")</f>
        <v/>
      </c>
      <c r="R21" s="50" t="s">
        <v>84</v>
      </c>
      <c r="S21" s="43" t="s">
        <v>79</v>
      </c>
      <c r="T21" s="44" t="str">
        <f>IF(A20=0,"",IF(Z20&lt;H20,ROUNDDOWN(Z20,-1),ROUNDDOWN(H20,-1)))</f>
        <v/>
      </c>
      <c r="U21" s="45" t="s">
        <v>80</v>
      </c>
      <c r="V21" s="46" t="str">
        <f>IF(A20=0,"",I20)</f>
        <v/>
      </c>
      <c r="W21" s="45" t="s">
        <v>81</v>
      </c>
      <c r="X21" s="47" t="s">
        <v>82</v>
      </c>
      <c r="Y21" s="48" t="s">
        <v>83</v>
      </c>
      <c r="Z21" s="49" t="str">
        <f t="shared" ref="Z21" si="11">IFERROR(ROUNDDOWN((T21-V21)*3/4,-2),"")</f>
        <v/>
      </c>
      <c r="AA21" s="50" t="s">
        <v>84</v>
      </c>
      <c r="AB21">
        <v>18</v>
      </c>
    </row>
    <row r="22" spans="1:28" ht="14.25" x14ac:dyDescent="0.15">
      <c r="A22" s="251"/>
      <c r="B22" s="252" t="e">
        <f>VLOOKUP(A22,'第２号様式（第１四半期）'!$A$9:$B$68,2,FALSE)</f>
        <v>#N/A</v>
      </c>
      <c r="C22" s="247" t="e">
        <f>VLOOKUP(A22,'第２号様式（第１四半期）'!$A$9:$H$68,6,FALSE)</f>
        <v>#N/A</v>
      </c>
      <c r="D22" s="253"/>
      <c r="E22" s="254" t="e">
        <f>VLOOKUP(D22,$AC$4:$AD$15,2,FALSE)</f>
        <v>#N/A</v>
      </c>
      <c r="F22" s="254" t="e">
        <f>IF(AND(DAY(VLOOKUP(A22,'第２号様式（第１四半期）'!$A$9:$J$68,9,FALSE))&lt;=E22,DAY(VLOOKUP(A22,'第２号様式（第１四半期）'!$A$9:$J$68,9,FALSE))&gt;1),E22+1-DAY(VLOOKUP(A22,'第２号様式（第１四半期）'!$A$9:$J$68,9,FALSE)),DAY(VLOOKUP(A22,'第２号様式（第１四半期）'!$A$9:$J$68,10,FALSE)))</f>
        <v>#N/A</v>
      </c>
      <c r="G22" s="254" t="e">
        <f>VLOOKUP(C22,借上宿舎台帳!$B$6:$F$25,5,FALSE)</f>
        <v>#N/A</v>
      </c>
      <c r="H22" s="255"/>
      <c r="I22" s="255"/>
      <c r="J22" s="40"/>
      <c r="K22" s="41" t="str">
        <f>IF(A22=0,"",82000)</f>
        <v/>
      </c>
      <c r="L22" s="41" t="s">
        <v>75</v>
      </c>
      <c r="M22" s="41" t="str">
        <f>IF(A22=0,"",E22)</f>
        <v/>
      </c>
      <c r="N22" s="41" t="s">
        <v>76</v>
      </c>
      <c r="O22" s="41" t="str">
        <f>IF(A22=0,"",F22)</f>
        <v/>
      </c>
      <c r="P22" s="41" t="s">
        <v>77</v>
      </c>
      <c r="Q22" s="41" t="str">
        <f t="shared" ref="Q22" si="12">IFERROR(ROUNDDOWN(K22/M22*O22,-1),"")</f>
        <v/>
      </c>
      <c r="R22" s="42" t="s">
        <v>78</v>
      </c>
      <c r="S22" s="40"/>
      <c r="T22" s="41" t="str">
        <f>IF(A22=0,"",G22)</f>
        <v/>
      </c>
      <c r="U22" s="41" t="s">
        <v>75</v>
      </c>
      <c r="V22" s="41" t="str">
        <f>IF(A22=0,"",E22)</f>
        <v/>
      </c>
      <c r="W22" s="41" t="s">
        <v>76</v>
      </c>
      <c r="X22" s="41" t="str">
        <f>IF(A22=0,"",F22)</f>
        <v/>
      </c>
      <c r="Y22" s="41" t="s">
        <v>77</v>
      </c>
      <c r="Z22" s="41" t="str">
        <f t="shared" ref="Z22" si="13">IFERROR(ROUNDDOWN(T22/V22*X22,-1),"")</f>
        <v/>
      </c>
      <c r="AA22" s="42" t="s">
        <v>78</v>
      </c>
      <c r="AB22">
        <v>19</v>
      </c>
    </row>
    <row r="23" spans="1:28" ht="14.25" x14ac:dyDescent="0.15">
      <c r="A23" s="251"/>
      <c r="B23" s="252"/>
      <c r="C23" s="248"/>
      <c r="D23" s="253"/>
      <c r="E23" s="254"/>
      <c r="F23" s="254"/>
      <c r="G23" s="254"/>
      <c r="H23" s="255"/>
      <c r="I23" s="255"/>
      <c r="J23" s="43" t="s">
        <v>79</v>
      </c>
      <c r="K23" s="44" t="str">
        <f>IF(A22=0,"",IF(Q22&lt;H22,ROUNDDOWN(Q22,-1),ROUNDDOWN(H22,-1)))</f>
        <v/>
      </c>
      <c r="L23" s="45" t="s">
        <v>80</v>
      </c>
      <c r="M23" s="46" t="str">
        <f>IF(A22=0,"",IF(I22-(IF(G22-82000&gt;0,G22-82000,0))&gt;0,I22-(IF(G22-82000&gt;0,G22-82000,0)),0))</f>
        <v/>
      </c>
      <c r="N23" s="45" t="s">
        <v>81</v>
      </c>
      <c r="O23" s="47" t="s">
        <v>82</v>
      </c>
      <c r="P23" s="48" t="s">
        <v>83</v>
      </c>
      <c r="Q23" s="49" t="str">
        <f t="shared" ref="Q23" si="14">IFERROR(ROUNDDOWN((K23-M23)*3/4,-2),"")</f>
        <v/>
      </c>
      <c r="R23" s="50" t="s">
        <v>84</v>
      </c>
      <c r="S23" s="43" t="s">
        <v>79</v>
      </c>
      <c r="T23" s="44" t="str">
        <f>IF(A22=0,"",IF(Z22&lt;H22,ROUNDDOWN(Z22,-1),ROUNDDOWN(H22,-1)))</f>
        <v/>
      </c>
      <c r="U23" s="45" t="s">
        <v>80</v>
      </c>
      <c r="V23" s="46" t="str">
        <f>IF(A22=0,"",I22)</f>
        <v/>
      </c>
      <c r="W23" s="45" t="s">
        <v>81</v>
      </c>
      <c r="X23" s="47" t="s">
        <v>82</v>
      </c>
      <c r="Y23" s="48" t="s">
        <v>83</v>
      </c>
      <c r="Z23" s="49" t="str">
        <f t="shared" ref="Z23" si="15">IFERROR(ROUNDDOWN((T23-V23)*3/4,-2),"")</f>
        <v/>
      </c>
      <c r="AA23" s="50" t="s">
        <v>84</v>
      </c>
      <c r="AB23">
        <v>20</v>
      </c>
    </row>
    <row r="24" spans="1:28" ht="14.25" x14ac:dyDescent="0.15">
      <c r="A24" s="251"/>
      <c r="B24" s="252" t="e">
        <f>VLOOKUP(A24,'第２号様式（第１四半期）'!$A$9:$B$68,2,FALSE)</f>
        <v>#N/A</v>
      </c>
      <c r="C24" s="247" t="e">
        <f>VLOOKUP(A24,'第２号様式（第１四半期）'!$A$9:$H$68,6,FALSE)</f>
        <v>#N/A</v>
      </c>
      <c r="D24" s="253"/>
      <c r="E24" s="254" t="e">
        <f>VLOOKUP(D24,$AC$4:$AD$15,2,FALSE)</f>
        <v>#N/A</v>
      </c>
      <c r="F24" s="254" t="e">
        <f>IF(AND(DAY(VLOOKUP(A24,'第２号様式（第１四半期）'!$A$9:$J$68,9,FALSE))&lt;=E24,DAY(VLOOKUP(A24,'第２号様式（第１四半期）'!$A$9:$J$68,9,FALSE))&gt;1),E24+1-DAY(VLOOKUP(A24,'第２号様式（第１四半期）'!$A$9:$J$68,9,FALSE)),DAY(VLOOKUP(A24,'第２号様式（第１四半期）'!$A$9:$J$68,10,FALSE)))</f>
        <v>#N/A</v>
      </c>
      <c r="G24" s="254" t="e">
        <f>VLOOKUP(C24,借上宿舎台帳!$B$6:$F$25,5,FALSE)</f>
        <v>#N/A</v>
      </c>
      <c r="H24" s="255"/>
      <c r="I24" s="255"/>
      <c r="J24" s="40"/>
      <c r="K24" s="41" t="str">
        <f>IF(A24=0,"",82000)</f>
        <v/>
      </c>
      <c r="L24" s="41" t="s">
        <v>75</v>
      </c>
      <c r="M24" s="41" t="str">
        <f>IF(A24=0,"",E24)</f>
        <v/>
      </c>
      <c r="N24" s="41" t="s">
        <v>76</v>
      </c>
      <c r="O24" s="41" t="str">
        <f>IF(A24=0,"",F24)</f>
        <v/>
      </c>
      <c r="P24" s="41" t="s">
        <v>77</v>
      </c>
      <c r="Q24" s="41" t="str">
        <f t="shared" ref="Q24" si="16">IFERROR(ROUNDDOWN(K24/M24*O24,-1),"")</f>
        <v/>
      </c>
      <c r="R24" s="42" t="s">
        <v>78</v>
      </c>
      <c r="S24" s="40"/>
      <c r="T24" s="41" t="str">
        <f>IF(A24=0,"",G24)</f>
        <v/>
      </c>
      <c r="U24" s="41" t="s">
        <v>75</v>
      </c>
      <c r="V24" s="41" t="str">
        <f>IF(A24=0,"",E24)</f>
        <v/>
      </c>
      <c r="W24" s="41" t="s">
        <v>76</v>
      </c>
      <c r="X24" s="41" t="str">
        <f>IF(A24=0,"",F24)</f>
        <v/>
      </c>
      <c r="Y24" s="41" t="s">
        <v>77</v>
      </c>
      <c r="Z24" s="41" t="str">
        <f t="shared" ref="Z24" si="17">IFERROR(ROUNDDOWN(T24/V24*X24,-1),"")</f>
        <v/>
      </c>
      <c r="AA24" s="42" t="s">
        <v>78</v>
      </c>
    </row>
    <row r="25" spans="1:28" ht="14.25" x14ac:dyDescent="0.15">
      <c r="A25" s="251"/>
      <c r="B25" s="252"/>
      <c r="C25" s="248"/>
      <c r="D25" s="253"/>
      <c r="E25" s="254"/>
      <c r="F25" s="254"/>
      <c r="G25" s="254"/>
      <c r="H25" s="255"/>
      <c r="I25" s="255"/>
      <c r="J25" s="43" t="s">
        <v>79</v>
      </c>
      <c r="K25" s="44" t="str">
        <f>IF(A24=0,"",IF(Q24&lt;H24,ROUNDDOWN(Q24,-1),ROUNDDOWN(H24,-1)))</f>
        <v/>
      </c>
      <c r="L25" s="45" t="s">
        <v>80</v>
      </c>
      <c r="M25" s="46" t="str">
        <f>IF(A24=0,"",IF(I24-(IF(G24-82000&gt;0,G24-82000,0))&gt;0,I24-(IF(G24-82000&gt;0,G24-82000,0)),0))</f>
        <v/>
      </c>
      <c r="N25" s="45" t="s">
        <v>81</v>
      </c>
      <c r="O25" s="47" t="s">
        <v>82</v>
      </c>
      <c r="P25" s="48" t="s">
        <v>83</v>
      </c>
      <c r="Q25" s="49" t="str">
        <f t="shared" ref="Q25" si="18">IFERROR(ROUNDDOWN((K25-M25)*3/4,-2),"")</f>
        <v/>
      </c>
      <c r="R25" s="50" t="s">
        <v>84</v>
      </c>
      <c r="S25" s="43" t="s">
        <v>79</v>
      </c>
      <c r="T25" s="44" t="str">
        <f>IF(A24=0,"",IF(Z24&lt;H24,ROUNDDOWN(Z24,-1),ROUNDDOWN(H24,-1)))</f>
        <v/>
      </c>
      <c r="U25" s="45" t="s">
        <v>80</v>
      </c>
      <c r="V25" s="46" t="str">
        <f>IF(A24=0,"",I24)</f>
        <v/>
      </c>
      <c r="W25" s="45" t="s">
        <v>81</v>
      </c>
      <c r="X25" s="47" t="s">
        <v>82</v>
      </c>
      <c r="Y25" s="48" t="s">
        <v>83</v>
      </c>
      <c r="Z25" s="49" t="str">
        <f t="shared" ref="Z25" si="19">IFERROR(ROUNDDOWN((T25-V25)*3/4,-2),"")</f>
        <v/>
      </c>
      <c r="AA25" s="50" t="s">
        <v>84</v>
      </c>
    </row>
    <row r="26" spans="1:28" ht="14.25" x14ac:dyDescent="0.15">
      <c r="A26" s="251"/>
      <c r="B26" s="252" t="e">
        <f>VLOOKUP(A26,'第２号様式（第１四半期）'!$A$9:$B$68,2,FALSE)</f>
        <v>#N/A</v>
      </c>
      <c r="C26" s="247" t="e">
        <f>VLOOKUP(A26,'第２号様式（第１四半期）'!$A$9:$H$68,6,FALSE)</f>
        <v>#N/A</v>
      </c>
      <c r="D26" s="253"/>
      <c r="E26" s="254" t="e">
        <f>VLOOKUP(D26,$AC$4:$AD$15,2,FALSE)</f>
        <v>#N/A</v>
      </c>
      <c r="F26" s="254" t="e">
        <f>IF(AND(DAY(VLOOKUP(A26,'第２号様式（第１四半期）'!$A$9:$J$68,9,FALSE))&lt;=E26,DAY(VLOOKUP(A26,'第２号様式（第１四半期）'!$A$9:$J$68,9,FALSE))&gt;1),E26+1-DAY(VLOOKUP(A26,'第２号様式（第１四半期）'!$A$9:$J$68,9,FALSE)),DAY(VLOOKUP(A26,'第２号様式（第１四半期）'!$A$9:$J$68,10,FALSE)))</f>
        <v>#N/A</v>
      </c>
      <c r="G26" s="254" t="e">
        <f>VLOOKUP(C26,借上宿舎台帳!$B$6:$F$25,5,FALSE)</f>
        <v>#N/A</v>
      </c>
      <c r="H26" s="255"/>
      <c r="I26" s="255"/>
      <c r="J26" s="40"/>
      <c r="K26" s="41" t="str">
        <f>IF(A26=0,"",82000)</f>
        <v/>
      </c>
      <c r="L26" s="41" t="s">
        <v>75</v>
      </c>
      <c r="M26" s="41" t="str">
        <f>IF(A26=0,"",E26)</f>
        <v/>
      </c>
      <c r="N26" s="41" t="s">
        <v>76</v>
      </c>
      <c r="O26" s="41" t="str">
        <f>IF(A26=0,"",F26)</f>
        <v/>
      </c>
      <c r="P26" s="41" t="s">
        <v>77</v>
      </c>
      <c r="Q26" s="41" t="str">
        <f t="shared" ref="Q26" si="20">IFERROR(ROUNDDOWN(K26/M26*O26,-1),"")</f>
        <v/>
      </c>
      <c r="R26" s="42" t="s">
        <v>78</v>
      </c>
      <c r="S26" s="40"/>
      <c r="T26" s="41" t="str">
        <f>IF(A26=0,"",G26)</f>
        <v/>
      </c>
      <c r="U26" s="41" t="s">
        <v>75</v>
      </c>
      <c r="V26" s="41" t="str">
        <f>IF(A26=0,"",E26)</f>
        <v/>
      </c>
      <c r="W26" s="41" t="s">
        <v>76</v>
      </c>
      <c r="X26" s="41" t="str">
        <f>IF(A26=0,"",F26)</f>
        <v/>
      </c>
      <c r="Y26" s="41" t="s">
        <v>77</v>
      </c>
      <c r="Z26" s="41" t="str">
        <f t="shared" ref="Z26" si="21">IFERROR(ROUNDDOWN(T26/V26*X26,-1),"")</f>
        <v/>
      </c>
      <c r="AA26" s="42" t="s">
        <v>78</v>
      </c>
    </row>
    <row r="27" spans="1:28" ht="14.25" x14ac:dyDescent="0.15">
      <c r="A27" s="251"/>
      <c r="B27" s="252"/>
      <c r="C27" s="248"/>
      <c r="D27" s="253"/>
      <c r="E27" s="254"/>
      <c r="F27" s="254"/>
      <c r="G27" s="254"/>
      <c r="H27" s="255"/>
      <c r="I27" s="255"/>
      <c r="J27" s="43" t="s">
        <v>79</v>
      </c>
      <c r="K27" s="44" t="str">
        <f>IF(A26=0,"",IF(Q26&lt;H26,ROUNDDOWN(Q26,-1),ROUNDDOWN(H26,-1)))</f>
        <v/>
      </c>
      <c r="L27" s="45" t="s">
        <v>80</v>
      </c>
      <c r="M27" s="46" t="str">
        <f>IF(A26=0,"",IF(I26-(IF(G26-82000&gt;0,G26-82000,0))&gt;0,I26-(IF(G26-82000&gt;0,G26-82000,0)),0))</f>
        <v/>
      </c>
      <c r="N27" s="45" t="s">
        <v>81</v>
      </c>
      <c r="O27" s="47" t="s">
        <v>82</v>
      </c>
      <c r="P27" s="48" t="s">
        <v>83</v>
      </c>
      <c r="Q27" s="49" t="str">
        <f t="shared" ref="Q27" si="22">IFERROR(ROUNDDOWN((K27-M27)*3/4,-2),"")</f>
        <v/>
      </c>
      <c r="R27" s="50" t="s">
        <v>84</v>
      </c>
      <c r="S27" s="43" t="s">
        <v>79</v>
      </c>
      <c r="T27" s="44" t="str">
        <f>IF(A26=0,"",IF(Z26&lt;H26,ROUNDDOWN(Z26,-1),ROUNDDOWN(H26,-1)))</f>
        <v/>
      </c>
      <c r="U27" s="45" t="s">
        <v>80</v>
      </c>
      <c r="V27" s="46" t="str">
        <f>IF(A26=0,"",I26)</f>
        <v/>
      </c>
      <c r="W27" s="45" t="s">
        <v>81</v>
      </c>
      <c r="X27" s="47" t="s">
        <v>82</v>
      </c>
      <c r="Y27" s="48" t="s">
        <v>83</v>
      </c>
      <c r="Z27" s="49" t="str">
        <f t="shared" ref="Z27" si="23">IFERROR(ROUNDDOWN((T27-V27)*3/4,-2),"")</f>
        <v/>
      </c>
      <c r="AA27" s="50" t="s">
        <v>84</v>
      </c>
    </row>
    <row r="28" spans="1:28" ht="14.25" x14ac:dyDescent="0.15">
      <c r="A28" s="251"/>
      <c r="B28" s="252" t="e">
        <f>VLOOKUP(A28,'第２号様式（第１四半期）'!$A$9:$B$68,2,FALSE)</f>
        <v>#N/A</v>
      </c>
      <c r="C28" s="247" t="e">
        <f>VLOOKUP(A28,'第２号様式（第１四半期）'!$A$9:$H$68,6,FALSE)</f>
        <v>#N/A</v>
      </c>
      <c r="D28" s="253"/>
      <c r="E28" s="254" t="e">
        <f>VLOOKUP(D28,$AC$4:$AD$15,2,FALSE)</f>
        <v>#N/A</v>
      </c>
      <c r="F28" s="254" t="e">
        <f>IF(AND(DAY(VLOOKUP(A28,'第２号様式（第１四半期）'!$A$9:$J$68,9,FALSE))&lt;=E28,DAY(VLOOKUP(A28,'第２号様式（第１四半期）'!$A$9:$J$68,9,FALSE))&gt;1),E28+1-DAY(VLOOKUP(A28,'第２号様式（第１四半期）'!$A$9:$J$68,9,FALSE)),DAY(VLOOKUP(A28,'第２号様式（第１四半期）'!$A$9:$J$68,10,FALSE)))</f>
        <v>#N/A</v>
      </c>
      <c r="G28" s="254" t="e">
        <f>VLOOKUP(C28,借上宿舎台帳!$B$6:$F$25,5,FALSE)</f>
        <v>#N/A</v>
      </c>
      <c r="H28" s="255"/>
      <c r="I28" s="255"/>
      <c r="J28" s="40"/>
      <c r="K28" s="41" t="str">
        <f>IF(A28=0,"",82000)</f>
        <v/>
      </c>
      <c r="L28" s="41" t="s">
        <v>75</v>
      </c>
      <c r="M28" s="41" t="str">
        <f>IF(A28=0,"",E28)</f>
        <v/>
      </c>
      <c r="N28" s="41" t="s">
        <v>76</v>
      </c>
      <c r="O28" s="41" t="str">
        <f>IF(A28=0,"",F28)</f>
        <v/>
      </c>
      <c r="P28" s="41" t="s">
        <v>77</v>
      </c>
      <c r="Q28" s="41" t="str">
        <f t="shared" ref="Q28" si="24">IFERROR(ROUNDDOWN(K28/M28*O28,-1),"")</f>
        <v/>
      </c>
      <c r="R28" s="42" t="s">
        <v>78</v>
      </c>
      <c r="S28" s="40"/>
      <c r="T28" s="41" t="str">
        <f>IF(A28=0,"",G28)</f>
        <v/>
      </c>
      <c r="U28" s="41" t="s">
        <v>75</v>
      </c>
      <c r="V28" s="41" t="str">
        <f>IF(A28=0,"",E28)</f>
        <v/>
      </c>
      <c r="W28" s="41" t="s">
        <v>76</v>
      </c>
      <c r="X28" s="41" t="str">
        <f>IF(A28=0,"",F28)</f>
        <v/>
      </c>
      <c r="Y28" s="41" t="s">
        <v>77</v>
      </c>
      <c r="Z28" s="41" t="str">
        <f t="shared" ref="Z28" si="25">IFERROR(ROUNDDOWN(T28/V28*X28,-1),"")</f>
        <v/>
      </c>
      <c r="AA28" s="42" t="s">
        <v>78</v>
      </c>
    </row>
    <row r="29" spans="1:28" ht="14.25" x14ac:dyDescent="0.15">
      <c r="A29" s="251"/>
      <c r="B29" s="252"/>
      <c r="C29" s="248"/>
      <c r="D29" s="253"/>
      <c r="E29" s="254"/>
      <c r="F29" s="254"/>
      <c r="G29" s="254"/>
      <c r="H29" s="255"/>
      <c r="I29" s="255"/>
      <c r="J29" s="43" t="s">
        <v>79</v>
      </c>
      <c r="K29" s="44" t="str">
        <f>IF(A28=0,"",IF(Q28&lt;H28,ROUNDDOWN(Q28,-1),ROUNDDOWN(H28,-1)))</f>
        <v/>
      </c>
      <c r="L29" s="45" t="s">
        <v>80</v>
      </c>
      <c r="M29" s="46" t="str">
        <f>IF(A28=0,"",IF(I28-(IF(G28-82000&gt;0,G28-82000,0))&gt;0,I28-(IF(G28-82000&gt;0,G28-82000,0)),0))</f>
        <v/>
      </c>
      <c r="N29" s="45" t="s">
        <v>81</v>
      </c>
      <c r="O29" s="47" t="s">
        <v>82</v>
      </c>
      <c r="P29" s="48" t="s">
        <v>83</v>
      </c>
      <c r="Q29" s="49" t="str">
        <f t="shared" ref="Q29" si="26">IFERROR(ROUNDDOWN((K29-M29)*3/4,-2),"")</f>
        <v/>
      </c>
      <c r="R29" s="50" t="s">
        <v>84</v>
      </c>
      <c r="S29" s="43" t="s">
        <v>79</v>
      </c>
      <c r="T29" s="44" t="str">
        <f>IF(A28=0,"",IF(Z28&lt;H28,ROUNDDOWN(Z28,-1),ROUNDDOWN(H28,-1)))</f>
        <v/>
      </c>
      <c r="U29" s="45" t="s">
        <v>80</v>
      </c>
      <c r="V29" s="46" t="str">
        <f>IF(A28=0,"",I28)</f>
        <v/>
      </c>
      <c r="W29" s="45" t="s">
        <v>81</v>
      </c>
      <c r="X29" s="47" t="s">
        <v>82</v>
      </c>
      <c r="Y29" s="48" t="s">
        <v>83</v>
      </c>
      <c r="Z29" s="49" t="str">
        <f t="shared" ref="Z29" si="27">IFERROR(ROUNDDOWN((T29-V29)*3/4,-2),"")</f>
        <v/>
      </c>
      <c r="AA29" s="50" t="s">
        <v>84</v>
      </c>
    </row>
    <row r="30" spans="1:28" ht="14.25" x14ac:dyDescent="0.15">
      <c r="A30" s="251"/>
      <c r="B30" s="252" t="e">
        <f>VLOOKUP(A30,'第２号様式（第１四半期）'!$A$9:$B$68,2,FALSE)</f>
        <v>#N/A</v>
      </c>
      <c r="C30" s="247" t="e">
        <f>VLOOKUP(A30,'第２号様式（第１四半期）'!$A$9:$H$68,6,FALSE)</f>
        <v>#N/A</v>
      </c>
      <c r="D30" s="253"/>
      <c r="E30" s="254" t="e">
        <f>VLOOKUP(D30,$AC$4:$AD$15,2,FALSE)</f>
        <v>#N/A</v>
      </c>
      <c r="F30" s="254" t="e">
        <f>IF(AND(DAY(VLOOKUP(A30,'第２号様式（第１四半期）'!$A$9:$J$68,9,FALSE))&lt;=E30,DAY(VLOOKUP(A30,'第２号様式（第１四半期）'!$A$9:$J$68,9,FALSE))&gt;1),E30+1-DAY(VLOOKUP(A30,'第２号様式（第１四半期）'!$A$9:$J$68,9,FALSE)),DAY(VLOOKUP(A30,'第２号様式（第１四半期）'!$A$9:$J$68,10,FALSE)))</f>
        <v>#N/A</v>
      </c>
      <c r="G30" s="254" t="e">
        <f>VLOOKUP(C30,借上宿舎台帳!$B$6:$F$25,5,FALSE)</f>
        <v>#N/A</v>
      </c>
      <c r="H30" s="255"/>
      <c r="I30" s="255"/>
      <c r="J30" s="40"/>
      <c r="K30" s="41" t="str">
        <f>IF(A30=0,"",82000)</f>
        <v/>
      </c>
      <c r="L30" s="41" t="s">
        <v>75</v>
      </c>
      <c r="M30" s="41" t="str">
        <f>IF(A30=0,"",E30)</f>
        <v/>
      </c>
      <c r="N30" s="41" t="s">
        <v>76</v>
      </c>
      <c r="O30" s="41" t="str">
        <f>IF(A30=0,"",F30)</f>
        <v/>
      </c>
      <c r="P30" s="41" t="s">
        <v>77</v>
      </c>
      <c r="Q30" s="41" t="str">
        <f t="shared" ref="Q30" si="28">IFERROR(ROUNDDOWN(K30/M30*O30,-1),"")</f>
        <v/>
      </c>
      <c r="R30" s="42" t="s">
        <v>78</v>
      </c>
      <c r="S30" s="40"/>
      <c r="T30" s="41" t="str">
        <f>IF(A30=0,"",G30)</f>
        <v/>
      </c>
      <c r="U30" s="41" t="s">
        <v>75</v>
      </c>
      <c r="V30" s="41" t="str">
        <f>IF(A30=0,"",E30)</f>
        <v/>
      </c>
      <c r="W30" s="41" t="s">
        <v>76</v>
      </c>
      <c r="X30" s="41" t="str">
        <f>IF(A30=0,"",F30)</f>
        <v/>
      </c>
      <c r="Y30" s="41" t="s">
        <v>77</v>
      </c>
      <c r="Z30" s="41" t="str">
        <f t="shared" ref="Z30" si="29">IFERROR(ROUNDDOWN(T30/V30*X30,-1),"")</f>
        <v/>
      </c>
      <c r="AA30" s="42" t="s">
        <v>78</v>
      </c>
    </row>
    <row r="31" spans="1:28" ht="14.25" x14ac:dyDescent="0.15">
      <c r="A31" s="251"/>
      <c r="B31" s="252"/>
      <c r="C31" s="248"/>
      <c r="D31" s="253"/>
      <c r="E31" s="254"/>
      <c r="F31" s="254"/>
      <c r="G31" s="254"/>
      <c r="H31" s="255"/>
      <c r="I31" s="255"/>
      <c r="J31" s="43" t="s">
        <v>79</v>
      </c>
      <c r="K31" s="44" t="str">
        <f>IF(A30=0,"",IF(Q30&lt;H30,ROUNDDOWN(Q30,-1),ROUNDDOWN(H30,-1)))</f>
        <v/>
      </c>
      <c r="L31" s="45" t="s">
        <v>80</v>
      </c>
      <c r="M31" s="46" t="str">
        <f>IF(A30=0,"",IF(I30-(IF(G30-82000&gt;0,G30-82000,0))&gt;0,I30-(IF(G30-82000&gt;0,G30-82000,0)),0))</f>
        <v/>
      </c>
      <c r="N31" s="45" t="s">
        <v>81</v>
      </c>
      <c r="O31" s="47" t="s">
        <v>82</v>
      </c>
      <c r="P31" s="48" t="s">
        <v>83</v>
      </c>
      <c r="Q31" s="49" t="str">
        <f t="shared" ref="Q31" si="30">IFERROR(ROUNDDOWN((K31-M31)*3/4,-2),"")</f>
        <v/>
      </c>
      <c r="R31" s="50" t="s">
        <v>84</v>
      </c>
      <c r="S31" s="43" t="s">
        <v>79</v>
      </c>
      <c r="T31" s="44" t="str">
        <f>IF(A30=0,"",IF(Z30&lt;H30,ROUNDDOWN(Z30,-1),ROUNDDOWN(H30,-1)))</f>
        <v/>
      </c>
      <c r="U31" s="45" t="s">
        <v>80</v>
      </c>
      <c r="V31" s="46" t="str">
        <f>IF(A30=0,"",I30)</f>
        <v/>
      </c>
      <c r="W31" s="45" t="s">
        <v>81</v>
      </c>
      <c r="X31" s="47" t="s">
        <v>82</v>
      </c>
      <c r="Y31" s="48" t="s">
        <v>83</v>
      </c>
      <c r="Z31" s="49" t="str">
        <f t="shared" ref="Z31" si="31">IFERROR(ROUNDDOWN((T31-V31)*3/4,-2),"")</f>
        <v/>
      </c>
      <c r="AA31" s="50" t="s">
        <v>84</v>
      </c>
    </row>
    <row r="32" spans="1:28" ht="14.25" x14ac:dyDescent="0.15">
      <c r="A32" s="251"/>
      <c r="B32" s="252" t="e">
        <f>VLOOKUP(A32,'第２号様式（第１四半期）'!$A$9:$B$68,2,FALSE)</f>
        <v>#N/A</v>
      </c>
      <c r="C32" s="247" t="e">
        <f>VLOOKUP(A32,'第２号様式（第１四半期）'!$A$9:$H$68,6,FALSE)</f>
        <v>#N/A</v>
      </c>
      <c r="D32" s="253"/>
      <c r="E32" s="254" t="e">
        <f>VLOOKUP(D32,$AC$4:$AD$15,2,FALSE)</f>
        <v>#N/A</v>
      </c>
      <c r="F32" s="254" t="e">
        <f>IF(AND(DAY(VLOOKUP(A32,'第２号様式（第１四半期）'!$A$9:$J$68,9,FALSE))&lt;=E32,DAY(VLOOKUP(A32,'第２号様式（第１四半期）'!$A$9:$J$68,9,FALSE))&gt;1),E32+1-DAY(VLOOKUP(A32,'第２号様式（第１四半期）'!$A$9:$J$68,9,FALSE)),DAY(VLOOKUP(A32,'第２号様式（第１四半期）'!$A$9:$J$68,10,FALSE)))</f>
        <v>#N/A</v>
      </c>
      <c r="G32" s="254" t="e">
        <f>VLOOKUP(C32,借上宿舎台帳!$B$6:$F$25,5,FALSE)</f>
        <v>#N/A</v>
      </c>
      <c r="H32" s="255"/>
      <c r="I32" s="255"/>
      <c r="J32" s="40"/>
      <c r="K32" s="41" t="str">
        <f>IF(A32=0,"",82000)</f>
        <v/>
      </c>
      <c r="L32" s="41" t="s">
        <v>75</v>
      </c>
      <c r="M32" s="41" t="str">
        <f>IF(A32=0,"",E32)</f>
        <v/>
      </c>
      <c r="N32" s="41" t="s">
        <v>76</v>
      </c>
      <c r="O32" s="41" t="str">
        <f>IF(A32=0,"",F32)</f>
        <v/>
      </c>
      <c r="P32" s="41" t="s">
        <v>77</v>
      </c>
      <c r="Q32" s="41" t="str">
        <f t="shared" ref="Q32" si="32">IFERROR(ROUNDDOWN(K32/M32*O32,-1),"")</f>
        <v/>
      </c>
      <c r="R32" s="42" t="s">
        <v>78</v>
      </c>
      <c r="S32" s="40"/>
      <c r="T32" s="41" t="str">
        <f>IF(A32=0,"",G32)</f>
        <v/>
      </c>
      <c r="U32" s="41" t="s">
        <v>75</v>
      </c>
      <c r="V32" s="41" t="str">
        <f>IF(A32=0,"",E32)</f>
        <v/>
      </c>
      <c r="W32" s="41" t="s">
        <v>76</v>
      </c>
      <c r="X32" s="41" t="str">
        <f>IF(A32=0,"",F32)</f>
        <v/>
      </c>
      <c r="Y32" s="41" t="s">
        <v>77</v>
      </c>
      <c r="Z32" s="41" t="str">
        <f t="shared" ref="Z32" si="33">IFERROR(ROUNDDOWN(T32/V32*X32,-1),"")</f>
        <v/>
      </c>
      <c r="AA32" s="42" t="s">
        <v>78</v>
      </c>
    </row>
    <row r="33" spans="1:27" ht="14.25" x14ac:dyDescent="0.15">
      <c r="A33" s="251"/>
      <c r="B33" s="252"/>
      <c r="C33" s="248"/>
      <c r="D33" s="253"/>
      <c r="E33" s="254"/>
      <c r="F33" s="254"/>
      <c r="G33" s="254"/>
      <c r="H33" s="255"/>
      <c r="I33" s="255"/>
      <c r="J33" s="43" t="s">
        <v>79</v>
      </c>
      <c r="K33" s="44" t="str">
        <f>IF(A32=0,"",IF(Q32&lt;H32,ROUNDDOWN(Q32,-1),ROUNDDOWN(H32,-1)))</f>
        <v/>
      </c>
      <c r="L33" s="45" t="s">
        <v>80</v>
      </c>
      <c r="M33" s="46" t="str">
        <f>IF(A32=0,"",IF(I32-(IF(G32-82000&gt;0,G32-82000,0))&gt;0,I32-(IF(G32-82000&gt;0,G32-82000,0)),0))</f>
        <v/>
      </c>
      <c r="N33" s="45" t="s">
        <v>81</v>
      </c>
      <c r="O33" s="47" t="s">
        <v>82</v>
      </c>
      <c r="P33" s="48" t="s">
        <v>83</v>
      </c>
      <c r="Q33" s="49" t="str">
        <f t="shared" ref="Q33" si="34">IFERROR(ROUNDDOWN((K33-M33)*3/4,-2),"")</f>
        <v/>
      </c>
      <c r="R33" s="50" t="s">
        <v>84</v>
      </c>
      <c r="S33" s="43" t="s">
        <v>79</v>
      </c>
      <c r="T33" s="44" t="str">
        <f>IF(A32=0,"",IF(Z32&lt;H32,ROUNDDOWN(Z32,-1),ROUNDDOWN(H32,-1)))</f>
        <v/>
      </c>
      <c r="U33" s="45" t="s">
        <v>80</v>
      </c>
      <c r="V33" s="46" t="str">
        <f>IF(A32=0,"",I32)</f>
        <v/>
      </c>
      <c r="W33" s="45" t="s">
        <v>81</v>
      </c>
      <c r="X33" s="47" t="s">
        <v>82</v>
      </c>
      <c r="Y33" s="48" t="s">
        <v>83</v>
      </c>
      <c r="Z33" s="49" t="str">
        <f t="shared" ref="Z33" si="35">IFERROR(ROUNDDOWN((T33-V33)*3/4,-2),"")</f>
        <v/>
      </c>
      <c r="AA33" s="50" t="s">
        <v>84</v>
      </c>
    </row>
    <row r="34" spans="1:27" ht="14.25" x14ac:dyDescent="0.15">
      <c r="A34" s="251"/>
      <c r="B34" s="252" t="e">
        <f>VLOOKUP(A34,'第２号様式（第１四半期）'!$A$9:$B$68,2,FALSE)</f>
        <v>#N/A</v>
      </c>
      <c r="C34" s="247" t="e">
        <f>VLOOKUP(A34,'第２号様式（第１四半期）'!$A$9:$H$68,6,FALSE)</f>
        <v>#N/A</v>
      </c>
      <c r="D34" s="253"/>
      <c r="E34" s="254" t="e">
        <f>VLOOKUP(D34,$AC$4:$AD$15,2,FALSE)</f>
        <v>#N/A</v>
      </c>
      <c r="F34" s="254" t="e">
        <f>IF(AND(DAY(VLOOKUP(A34,'第２号様式（第１四半期）'!$A$9:$J$68,9,FALSE))&lt;=E34,DAY(VLOOKUP(A34,'第２号様式（第１四半期）'!$A$9:$J$68,9,FALSE))&gt;1),E34+1-DAY(VLOOKUP(A34,'第２号様式（第１四半期）'!$A$9:$J$68,9,FALSE)),DAY(VLOOKUP(A34,'第２号様式（第１四半期）'!$A$9:$J$68,10,FALSE)))</f>
        <v>#N/A</v>
      </c>
      <c r="G34" s="254" t="e">
        <f>VLOOKUP(C34,借上宿舎台帳!$B$6:$F$25,5,FALSE)</f>
        <v>#N/A</v>
      </c>
      <c r="H34" s="255"/>
      <c r="I34" s="255"/>
      <c r="J34" s="40"/>
      <c r="K34" s="41" t="str">
        <f>IF(A34=0,"",82000)</f>
        <v/>
      </c>
      <c r="L34" s="41" t="s">
        <v>75</v>
      </c>
      <c r="M34" s="41" t="str">
        <f>IF(A34=0,"",E34)</f>
        <v/>
      </c>
      <c r="N34" s="41" t="s">
        <v>76</v>
      </c>
      <c r="O34" s="41" t="str">
        <f>IF(A34=0,"",F34)</f>
        <v/>
      </c>
      <c r="P34" s="41" t="s">
        <v>77</v>
      </c>
      <c r="Q34" s="41" t="str">
        <f t="shared" ref="Q34" si="36">IFERROR(ROUNDDOWN(K34/M34*O34,-1),"")</f>
        <v/>
      </c>
      <c r="R34" s="42" t="s">
        <v>78</v>
      </c>
      <c r="S34" s="40"/>
      <c r="T34" s="41" t="str">
        <f>IF(A34=0,"",G34)</f>
        <v/>
      </c>
      <c r="U34" s="41" t="s">
        <v>75</v>
      </c>
      <c r="V34" s="41" t="str">
        <f>IF(A34=0,"",E34)</f>
        <v/>
      </c>
      <c r="W34" s="41" t="s">
        <v>76</v>
      </c>
      <c r="X34" s="41" t="str">
        <f>IF(A34=0,"",F34)</f>
        <v/>
      </c>
      <c r="Y34" s="41" t="s">
        <v>77</v>
      </c>
      <c r="Z34" s="41" t="str">
        <f t="shared" ref="Z34" si="37">IFERROR(ROUNDDOWN(T34/V34*X34,-1),"")</f>
        <v/>
      </c>
      <c r="AA34" s="42" t="s">
        <v>78</v>
      </c>
    </row>
    <row r="35" spans="1:27" ht="14.25" x14ac:dyDescent="0.15">
      <c r="A35" s="251"/>
      <c r="B35" s="252"/>
      <c r="C35" s="248"/>
      <c r="D35" s="253"/>
      <c r="E35" s="254"/>
      <c r="F35" s="254"/>
      <c r="G35" s="254"/>
      <c r="H35" s="255"/>
      <c r="I35" s="255"/>
      <c r="J35" s="43" t="s">
        <v>79</v>
      </c>
      <c r="K35" s="44" t="str">
        <f>IF(A34=0,"",IF(Q34&lt;H34,ROUNDDOWN(Q34,-1),ROUNDDOWN(H34,-1)))</f>
        <v/>
      </c>
      <c r="L35" s="45" t="s">
        <v>80</v>
      </c>
      <c r="M35" s="46" t="str">
        <f>IF(A34=0,"",IF(I34-(IF(G34-82000&gt;0,G34-82000,0))&gt;0,I34-(IF(G34-82000&gt;0,G34-82000,0)),0))</f>
        <v/>
      </c>
      <c r="N35" s="45" t="s">
        <v>81</v>
      </c>
      <c r="O35" s="47" t="s">
        <v>82</v>
      </c>
      <c r="P35" s="48" t="s">
        <v>83</v>
      </c>
      <c r="Q35" s="49" t="str">
        <f t="shared" ref="Q35" si="38">IFERROR(ROUNDDOWN((K35-M35)*3/4,-2),"")</f>
        <v/>
      </c>
      <c r="R35" s="50" t="s">
        <v>84</v>
      </c>
      <c r="S35" s="43" t="s">
        <v>79</v>
      </c>
      <c r="T35" s="44" t="str">
        <f>IF(A34=0,"",IF(Z34&lt;H34,ROUNDDOWN(Z34,-1),ROUNDDOWN(H34,-1)))</f>
        <v/>
      </c>
      <c r="U35" s="45" t="s">
        <v>80</v>
      </c>
      <c r="V35" s="46" t="str">
        <f>IF(A34=0,"",I34)</f>
        <v/>
      </c>
      <c r="W35" s="45" t="s">
        <v>81</v>
      </c>
      <c r="X35" s="47" t="s">
        <v>82</v>
      </c>
      <c r="Y35" s="48" t="s">
        <v>83</v>
      </c>
      <c r="Z35" s="49" t="str">
        <f t="shared" ref="Z35" si="39">IFERROR(ROUNDDOWN((T35-V35)*3/4,-2),"")</f>
        <v/>
      </c>
      <c r="AA35" s="50" t="s">
        <v>84</v>
      </c>
    </row>
    <row r="36" spans="1:27" ht="14.25" x14ac:dyDescent="0.15">
      <c r="A36" s="251"/>
      <c r="B36" s="252" t="e">
        <f>VLOOKUP(A36,'第２号様式（第１四半期）'!$A$9:$B$68,2,FALSE)</f>
        <v>#N/A</v>
      </c>
      <c r="C36" s="247" t="e">
        <f>VLOOKUP(A36,'第２号様式（第１四半期）'!$A$9:$H$68,6,FALSE)</f>
        <v>#N/A</v>
      </c>
      <c r="D36" s="253"/>
      <c r="E36" s="254" t="e">
        <f>VLOOKUP(D36,$AC$4:$AD$15,2,FALSE)</f>
        <v>#N/A</v>
      </c>
      <c r="F36" s="254" t="e">
        <f>IF(AND(DAY(VLOOKUP(A36,'第２号様式（第１四半期）'!$A$9:$J$68,9,FALSE))&lt;=E36,DAY(VLOOKUP(A36,'第２号様式（第１四半期）'!$A$9:$J$68,9,FALSE))&gt;1),E36+1-DAY(VLOOKUP(A36,'第２号様式（第１四半期）'!$A$9:$J$68,9,FALSE)),DAY(VLOOKUP(A36,'第２号様式（第１四半期）'!$A$9:$J$68,10,FALSE)))</f>
        <v>#N/A</v>
      </c>
      <c r="G36" s="254" t="e">
        <f>VLOOKUP(C36,借上宿舎台帳!$B$6:$F$25,5,FALSE)</f>
        <v>#N/A</v>
      </c>
      <c r="H36" s="255"/>
      <c r="I36" s="255"/>
      <c r="J36" s="40"/>
      <c r="K36" s="41" t="str">
        <f>IF(A36=0,"",82000)</f>
        <v/>
      </c>
      <c r="L36" s="41" t="s">
        <v>75</v>
      </c>
      <c r="M36" s="41" t="str">
        <f>IF(A36=0,"",E36)</f>
        <v/>
      </c>
      <c r="N36" s="41" t="s">
        <v>76</v>
      </c>
      <c r="O36" s="41" t="str">
        <f>IF(A36=0,"",F36)</f>
        <v/>
      </c>
      <c r="P36" s="41" t="s">
        <v>77</v>
      </c>
      <c r="Q36" s="41" t="str">
        <f t="shared" ref="Q36" si="40">IFERROR(ROUNDDOWN(K36/M36*O36,-1),"")</f>
        <v/>
      </c>
      <c r="R36" s="42" t="s">
        <v>78</v>
      </c>
      <c r="S36" s="40"/>
      <c r="T36" s="41" t="str">
        <f>IF(A36=0,"",G36)</f>
        <v/>
      </c>
      <c r="U36" s="41" t="s">
        <v>75</v>
      </c>
      <c r="V36" s="41" t="str">
        <f>IF(A36=0,"",E36)</f>
        <v/>
      </c>
      <c r="W36" s="41" t="s">
        <v>76</v>
      </c>
      <c r="X36" s="41" t="str">
        <f>IF(A36=0,"",F36)</f>
        <v/>
      </c>
      <c r="Y36" s="41" t="s">
        <v>77</v>
      </c>
      <c r="Z36" s="41" t="str">
        <f t="shared" ref="Z36" si="41">IFERROR(ROUNDDOWN(T36/V36*X36,-1),"")</f>
        <v/>
      </c>
      <c r="AA36" s="42" t="s">
        <v>78</v>
      </c>
    </row>
    <row r="37" spans="1:27" ht="14.25" x14ac:dyDescent="0.15">
      <c r="A37" s="251"/>
      <c r="B37" s="252"/>
      <c r="C37" s="248"/>
      <c r="D37" s="253"/>
      <c r="E37" s="254"/>
      <c r="F37" s="254"/>
      <c r="G37" s="254"/>
      <c r="H37" s="255"/>
      <c r="I37" s="255"/>
      <c r="J37" s="43" t="s">
        <v>79</v>
      </c>
      <c r="K37" s="44" t="str">
        <f>IF(A36=0,"",IF(Q36&lt;H36,ROUNDDOWN(Q36,-1),ROUNDDOWN(H36,-1)))</f>
        <v/>
      </c>
      <c r="L37" s="45" t="s">
        <v>80</v>
      </c>
      <c r="M37" s="46" t="str">
        <f>IF(A36=0,"",IF(I36-(IF(G36-82000&gt;0,G36-82000,0))&gt;0,I36-(IF(G36-82000&gt;0,G36-82000,0)),0))</f>
        <v/>
      </c>
      <c r="N37" s="45" t="s">
        <v>81</v>
      </c>
      <c r="O37" s="47" t="s">
        <v>82</v>
      </c>
      <c r="P37" s="48" t="s">
        <v>83</v>
      </c>
      <c r="Q37" s="49" t="str">
        <f t="shared" ref="Q37" si="42">IFERROR(ROUNDDOWN((K37-M37)*3/4,-2),"")</f>
        <v/>
      </c>
      <c r="R37" s="50" t="s">
        <v>84</v>
      </c>
      <c r="S37" s="43" t="s">
        <v>79</v>
      </c>
      <c r="T37" s="44" t="str">
        <f>IF(A36=0,"",IF(Z36&lt;H36,ROUNDDOWN(Z36,-1),ROUNDDOWN(H36,-1)))</f>
        <v/>
      </c>
      <c r="U37" s="45" t="s">
        <v>80</v>
      </c>
      <c r="V37" s="46" t="str">
        <f>IF(A36=0,"",I36)</f>
        <v/>
      </c>
      <c r="W37" s="45" t="s">
        <v>81</v>
      </c>
      <c r="X37" s="47" t="s">
        <v>82</v>
      </c>
      <c r="Y37" s="48" t="s">
        <v>83</v>
      </c>
      <c r="Z37" s="49" t="str">
        <f t="shared" ref="Z37" si="43">IFERROR(ROUNDDOWN((T37-V37)*3/4,-2),"")</f>
        <v/>
      </c>
      <c r="AA37" s="50" t="s">
        <v>84</v>
      </c>
    </row>
    <row r="38" spans="1:27" ht="14.25" x14ac:dyDescent="0.15">
      <c r="A38" s="251"/>
      <c r="B38" s="252" t="e">
        <f>VLOOKUP(A38,'第２号様式（第１四半期）'!$A$9:$B$68,2,FALSE)</f>
        <v>#N/A</v>
      </c>
      <c r="C38" s="247" t="e">
        <f>VLOOKUP(A38,'第２号様式（第１四半期）'!$A$9:$H$68,6,FALSE)</f>
        <v>#N/A</v>
      </c>
      <c r="D38" s="253"/>
      <c r="E38" s="254" t="e">
        <f>VLOOKUP(D38,$AC$4:$AD$15,2,FALSE)</f>
        <v>#N/A</v>
      </c>
      <c r="F38" s="254" t="e">
        <f>IF(AND(DAY(VLOOKUP(A38,'第２号様式（第１四半期）'!$A$9:$J$68,9,FALSE))&lt;=E38,DAY(VLOOKUP(A38,'第２号様式（第１四半期）'!$A$9:$J$68,9,FALSE))&gt;1),E38+1-DAY(VLOOKUP(A38,'第２号様式（第１四半期）'!$A$9:$J$68,9,FALSE)),DAY(VLOOKUP(A38,'第２号様式（第１四半期）'!$A$9:$J$68,10,FALSE)))</f>
        <v>#N/A</v>
      </c>
      <c r="G38" s="254" t="e">
        <f>VLOOKUP(C38,借上宿舎台帳!$B$6:$F$25,5,FALSE)</f>
        <v>#N/A</v>
      </c>
      <c r="H38" s="255"/>
      <c r="I38" s="255"/>
      <c r="J38" s="40"/>
      <c r="K38" s="41" t="str">
        <f>IF(A38=0,"",82000)</f>
        <v/>
      </c>
      <c r="L38" s="41" t="s">
        <v>75</v>
      </c>
      <c r="M38" s="41" t="str">
        <f>IF(A38=0,"",E38)</f>
        <v/>
      </c>
      <c r="N38" s="41" t="s">
        <v>76</v>
      </c>
      <c r="O38" s="41" t="str">
        <f>IF(A38=0,"",F38)</f>
        <v/>
      </c>
      <c r="P38" s="41" t="s">
        <v>77</v>
      </c>
      <c r="Q38" s="41" t="str">
        <f t="shared" ref="Q38" si="44">IFERROR(ROUNDDOWN(K38/M38*O38,-1),"")</f>
        <v/>
      </c>
      <c r="R38" s="42" t="s">
        <v>78</v>
      </c>
      <c r="S38" s="40"/>
      <c r="T38" s="41" t="str">
        <f>IF(A38=0,"",G38)</f>
        <v/>
      </c>
      <c r="U38" s="41" t="s">
        <v>75</v>
      </c>
      <c r="V38" s="41" t="str">
        <f>IF(A38=0,"",E38)</f>
        <v/>
      </c>
      <c r="W38" s="41" t="s">
        <v>76</v>
      </c>
      <c r="X38" s="41" t="str">
        <f>IF(A38=0,"",F38)</f>
        <v/>
      </c>
      <c r="Y38" s="41" t="s">
        <v>77</v>
      </c>
      <c r="Z38" s="41" t="str">
        <f t="shared" ref="Z38" si="45">IFERROR(ROUNDDOWN(T38/V38*X38,-1),"")</f>
        <v/>
      </c>
      <c r="AA38" s="42" t="s">
        <v>78</v>
      </c>
    </row>
    <row r="39" spans="1:27" ht="14.25" x14ac:dyDescent="0.15">
      <c r="A39" s="251"/>
      <c r="B39" s="252"/>
      <c r="C39" s="248"/>
      <c r="D39" s="253"/>
      <c r="E39" s="254"/>
      <c r="F39" s="254"/>
      <c r="G39" s="254"/>
      <c r="H39" s="255"/>
      <c r="I39" s="255"/>
      <c r="J39" s="43" t="s">
        <v>79</v>
      </c>
      <c r="K39" s="44" t="str">
        <f>IF(A38=0,"",IF(Q38&lt;H38,ROUNDDOWN(Q38,-1),ROUNDDOWN(H38,-1)))</f>
        <v/>
      </c>
      <c r="L39" s="45" t="s">
        <v>80</v>
      </c>
      <c r="M39" s="46" t="str">
        <f>IF(A38=0,"",IF(I38-(IF(G38-82000&gt;0,G38-82000,0))&gt;0,I38-(IF(G38-82000&gt;0,G38-82000,0)),0))</f>
        <v/>
      </c>
      <c r="N39" s="45" t="s">
        <v>81</v>
      </c>
      <c r="O39" s="47" t="s">
        <v>82</v>
      </c>
      <c r="P39" s="48" t="s">
        <v>83</v>
      </c>
      <c r="Q39" s="49" t="str">
        <f t="shared" ref="Q39" si="46">IFERROR(ROUNDDOWN((K39-M39)*3/4,-2),"")</f>
        <v/>
      </c>
      <c r="R39" s="50" t="s">
        <v>84</v>
      </c>
      <c r="S39" s="43" t="s">
        <v>79</v>
      </c>
      <c r="T39" s="44" t="str">
        <f>IF(A38=0,"",IF(Z38&lt;H38,ROUNDDOWN(Z38,-1),ROUNDDOWN(H38,-1)))</f>
        <v/>
      </c>
      <c r="U39" s="45" t="s">
        <v>80</v>
      </c>
      <c r="V39" s="46" t="str">
        <f>IF(A38=0,"",I38)</f>
        <v/>
      </c>
      <c r="W39" s="45" t="s">
        <v>81</v>
      </c>
      <c r="X39" s="47" t="s">
        <v>82</v>
      </c>
      <c r="Y39" s="48" t="s">
        <v>83</v>
      </c>
      <c r="Z39" s="49" t="str">
        <f t="shared" ref="Z39" si="47">IFERROR(ROUNDDOWN((T39-V39)*3/4,-2),"")</f>
        <v/>
      </c>
      <c r="AA39" s="50" t="s">
        <v>84</v>
      </c>
    </row>
    <row r="40" spans="1:27" ht="14.25" x14ac:dyDescent="0.15">
      <c r="A40" s="251"/>
      <c r="B40" s="252" t="e">
        <f>VLOOKUP(A40,'第２号様式（第１四半期）'!$A$9:$B$68,2,FALSE)</f>
        <v>#N/A</v>
      </c>
      <c r="C40" s="247" t="e">
        <f>VLOOKUP(A40,'第２号様式（第１四半期）'!$A$9:$H$68,6,FALSE)</f>
        <v>#N/A</v>
      </c>
      <c r="D40" s="253"/>
      <c r="E40" s="254" t="e">
        <f>VLOOKUP(D40,$AC$4:$AD$15,2,FALSE)</f>
        <v>#N/A</v>
      </c>
      <c r="F40" s="254" t="e">
        <f>IF(AND(DAY(VLOOKUP(A40,'第２号様式（第１四半期）'!$A$9:$J$68,9,FALSE))&lt;=E40,DAY(VLOOKUP(A40,'第２号様式（第１四半期）'!$A$9:$J$68,9,FALSE))&gt;1),E40+1-DAY(VLOOKUP(A40,'第２号様式（第１四半期）'!$A$9:$J$68,9,FALSE)),DAY(VLOOKUP(A40,'第２号様式（第１四半期）'!$A$9:$J$68,10,FALSE)))</f>
        <v>#N/A</v>
      </c>
      <c r="G40" s="254" t="e">
        <f>VLOOKUP(C40,借上宿舎台帳!$B$6:$F$25,5,FALSE)</f>
        <v>#N/A</v>
      </c>
      <c r="H40" s="255"/>
      <c r="I40" s="255"/>
      <c r="J40" s="40"/>
      <c r="K40" s="41" t="str">
        <f>IF(A40=0,"",82000)</f>
        <v/>
      </c>
      <c r="L40" s="41" t="s">
        <v>75</v>
      </c>
      <c r="M40" s="41" t="str">
        <f>IF(A40=0,"",E40)</f>
        <v/>
      </c>
      <c r="N40" s="41" t="s">
        <v>76</v>
      </c>
      <c r="O40" s="41" t="str">
        <f>IF(A40=0,"",F40)</f>
        <v/>
      </c>
      <c r="P40" s="41" t="s">
        <v>77</v>
      </c>
      <c r="Q40" s="41" t="str">
        <f t="shared" ref="Q40" si="48">IFERROR(ROUNDDOWN(K40/M40*O40,-1),"")</f>
        <v/>
      </c>
      <c r="R40" s="42" t="s">
        <v>78</v>
      </c>
      <c r="S40" s="40"/>
      <c r="T40" s="41" t="str">
        <f>IF(A40=0,"",G40)</f>
        <v/>
      </c>
      <c r="U40" s="41" t="s">
        <v>75</v>
      </c>
      <c r="V40" s="41" t="str">
        <f>IF(A40=0,"",E40)</f>
        <v/>
      </c>
      <c r="W40" s="41" t="s">
        <v>76</v>
      </c>
      <c r="X40" s="41" t="str">
        <f>IF(A40=0,"",F40)</f>
        <v/>
      </c>
      <c r="Y40" s="41" t="s">
        <v>77</v>
      </c>
      <c r="Z40" s="41" t="str">
        <f t="shared" ref="Z40" si="49">IFERROR(ROUNDDOWN(T40/V40*X40,-1),"")</f>
        <v/>
      </c>
      <c r="AA40" s="42" t="s">
        <v>78</v>
      </c>
    </row>
    <row r="41" spans="1:27" ht="14.25" x14ac:dyDescent="0.15">
      <c r="A41" s="251"/>
      <c r="B41" s="252"/>
      <c r="C41" s="248"/>
      <c r="D41" s="253"/>
      <c r="E41" s="254"/>
      <c r="F41" s="254"/>
      <c r="G41" s="254"/>
      <c r="H41" s="255"/>
      <c r="I41" s="255"/>
      <c r="J41" s="43" t="s">
        <v>79</v>
      </c>
      <c r="K41" s="44" t="str">
        <f>IF(A40=0,"",IF(Q40&lt;H40,ROUNDDOWN(Q40,-1),ROUNDDOWN(H40,-1)))</f>
        <v/>
      </c>
      <c r="L41" s="45" t="s">
        <v>80</v>
      </c>
      <c r="M41" s="46" t="str">
        <f>IF(A40=0,"",IF(I40-(IF(G40-82000&gt;0,G40-82000,0))&gt;0,I40-(IF(G40-82000&gt;0,G40-82000,0)),0))</f>
        <v/>
      </c>
      <c r="N41" s="45" t="s">
        <v>81</v>
      </c>
      <c r="O41" s="47" t="s">
        <v>82</v>
      </c>
      <c r="P41" s="48" t="s">
        <v>83</v>
      </c>
      <c r="Q41" s="49" t="str">
        <f t="shared" ref="Q41" si="50">IFERROR(ROUNDDOWN((K41-M41)*3/4,-2),"")</f>
        <v/>
      </c>
      <c r="R41" s="50" t="s">
        <v>84</v>
      </c>
      <c r="S41" s="43" t="s">
        <v>79</v>
      </c>
      <c r="T41" s="44" t="str">
        <f>IF(A40=0,"",IF(Z40&lt;H40,ROUNDDOWN(Z40,-1),ROUNDDOWN(H40,-1)))</f>
        <v/>
      </c>
      <c r="U41" s="45" t="s">
        <v>80</v>
      </c>
      <c r="V41" s="46" t="str">
        <f>IF(A40=0,"",I40)</f>
        <v/>
      </c>
      <c r="W41" s="45" t="s">
        <v>81</v>
      </c>
      <c r="X41" s="47" t="s">
        <v>82</v>
      </c>
      <c r="Y41" s="48" t="s">
        <v>83</v>
      </c>
      <c r="Z41" s="49" t="str">
        <f t="shared" ref="Z41" si="51">IFERROR(ROUNDDOWN((T41-V41)*3/4,-2),"")</f>
        <v/>
      </c>
      <c r="AA41" s="50" t="s">
        <v>84</v>
      </c>
    </row>
    <row r="42" spans="1:27" ht="14.25" x14ac:dyDescent="0.15">
      <c r="A42" s="251"/>
      <c r="B42" s="252" t="e">
        <f>VLOOKUP(A42,'第２号様式（第１四半期）'!$A$9:$B$68,2,FALSE)</f>
        <v>#N/A</v>
      </c>
      <c r="C42" s="247" t="e">
        <f>VLOOKUP(A42,'第２号様式（第１四半期）'!$A$9:$H$68,6,FALSE)</f>
        <v>#N/A</v>
      </c>
      <c r="D42" s="253"/>
      <c r="E42" s="254" t="e">
        <f>VLOOKUP(D42,$AC$4:$AD$15,2,FALSE)</f>
        <v>#N/A</v>
      </c>
      <c r="F42" s="254" t="e">
        <f>IF(AND(DAY(VLOOKUP(A42,'第２号様式（第１四半期）'!$A$9:$J$68,9,FALSE))&lt;=E42,DAY(VLOOKUP(A42,'第２号様式（第１四半期）'!$A$9:$J$68,9,FALSE))&gt;1),E42+1-DAY(VLOOKUP(A42,'第２号様式（第１四半期）'!$A$9:$J$68,9,FALSE)),DAY(VLOOKUP(A42,'第２号様式（第１四半期）'!$A$9:$J$68,10,FALSE)))</f>
        <v>#N/A</v>
      </c>
      <c r="G42" s="254" t="e">
        <f>VLOOKUP(C42,借上宿舎台帳!$B$6:$F$25,5,FALSE)</f>
        <v>#N/A</v>
      </c>
      <c r="H42" s="255"/>
      <c r="I42" s="255"/>
      <c r="J42" s="40"/>
      <c r="K42" s="41" t="str">
        <f>IF(A42=0,"",82000)</f>
        <v/>
      </c>
      <c r="L42" s="41" t="s">
        <v>75</v>
      </c>
      <c r="M42" s="41" t="str">
        <f>IF(A42=0,"",E42)</f>
        <v/>
      </c>
      <c r="N42" s="41" t="s">
        <v>76</v>
      </c>
      <c r="O42" s="41" t="str">
        <f>IF(A42=0,"",F42)</f>
        <v/>
      </c>
      <c r="P42" s="41" t="s">
        <v>77</v>
      </c>
      <c r="Q42" s="41" t="str">
        <f t="shared" ref="Q42" si="52">IFERROR(ROUNDDOWN(K42/M42*O42,-1),"")</f>
        <v/>
      </c>
      <c r="R42" s="42" t="s">
        <v>78</v>
      </c>
      <c r="S42" s="40"/>
      <c r="T42" s="41" t="str">
        <f>IF(A42=0,"",G42)</f>
        <v/>
      </c>
      <c r="U42" s="41" t="s">
        <v>75</v>
      </c>
      <c r="V42" s="41" t="str">
        <f>IF(A42=0,"",E42)</f>
        <v/>
      </c>
      <c r="W42" s="41" t="s">
        <v>76</v>
      </c>
      <c r="X42" s="41" t="str">
        <f>IF(A42=0,"",F42)</f>
        <v/>
      </c>
      <c r="Y42" s="41" t="s">
        <v>77</v>
      </c>
      <c r="Z42" s="41" t="str">
        <f t="shared" ref="Z42" si="53">IFERROR(ROUNDDOWN(T42/V42*X42,-1),"")</f>
        <v/>
      </c>
      <c r="AA42" s="42" t="s">
        <v>78</v>
      </c>
    </row>
    <row r="43" spans="1:27" ht="14.25" x14ac:dyDescent="0.15">
      <c r="A43" s="251"/>
      <c r="B43" s="252"/>
      <c r="C43" s="248"/>
      <c r="D43" s="253"/>
      <c r="E43" s="254"/>
      <c r="F43" s="254"/>
      <c r="G43" s="254"/>
      <c r="H43" s="255"/>
      <c r="I43" s="255"/>
      <c r="J43" s="43" t="s">
        <v>79</v>
      </c>
      <c r="K43" s="44" t="str">
        <f>IF(A42=0,"",IF(Q42&lt;H42,ROUNDDOWN(Q42,-1),ROUNDDOWN(H42,-1)))</f>
        <v/>
      </c>
      <c r="L43" s="45" t="s">
        <v>80</v>
      </c>
      <c r="M43" s="46" t="str">
        <f>IF(A42=0,"",IF(I42-(IF(G42-82000&gt;0,G42-82000,0))&gt;0,I42-(IF(G42-82000&gt;0,G42-82000,0)),0))</f>
        <v/>
      </c>
      <c r="N43" s="45" t="s">
        <v>81</v>
      </c>
      <c r="O43" s="47" t="s">
        <v>82</v>
      </c>
      <c r="P43" s="48" t="s">
        <v>83</v>
      </c>
      <c r="Q43" s="49" t="str">
        <f t="shared" ref="Q43" si="54">IFERROR(ROUNDDOWN((K43-M43)*3/4,-2),"")</f>
        <v/>
      </c>
      <c r="R43" s="50" t="s">
        <v>84</v>
      </c>
      <c r="S43" s="43" t="s">
        <v>79</v>
      </c>
      <c r="T43" s="44" t="str">
        <f>IF(A42=0,"",IF(Z42&lt;H42,ROUNDDOWN(Z42,-1),ROUNDDOWN(H42,-1)))</f>
        <v/>
      </c>
      <c r="U43" s="45" t="s">
        <v>80</v>
      </c>
      <c r="V43" s="46" t="str">
        <f>IF(A42=0,"",I42)</f>
        <v/>
      </c>
      <c r="W43" s="45" t="s">
        <v>81</v>
      </c>
      <c r="X43" s="47" t="s">
        <v>82</v>
      </c>
      <c r="Y43" s="48" t="s">
        <v>83</v>
      </c>
      <c r="Z43" s="49" t="str">
        <f t="shared" ref="Z43" si="55">IFERROR(ROUNDDOWN((T43-V43)*3/4,-2),"")</f>
        <v/>
      </c>
      <c r="AA43" s="50" t="s">
        <v>84</v>
      </c>
    </row>
  </sheetData>
  <sheetProtection password="CAAA" sheet="1" objects="1" scenarios="1"/>
  <mergeCells count="182">
    <mergeCell ref="H42:H43"/>
    <mergeCell ref="I42:I43"/>
    <mergeCell ref="A42:A43"/>
    <mergeCell ref="B42:B43"/>
    <mergeCell ref="D42:D43"/>
    <mergeCell ref="E42:E43"/>
    <mergeCell ref="F42:F43"/>
    <mergeCell ref="G42:G43"/>
    <mergeCell ref="H38:H39"/>
    <mergeCell ref="I38:I39"/>
    <mergeCell ref="A40:A41"/>
    <mergeCell ref="B40:B41"/>
    <mergeCell ref="D40:D41"/>
    <mergeCell ref="E40:E41"/>
    <mergeCell ref="F40:F41"/>
    <mergeCell ref="G40:G41"/>
    <mergeCell ref="H40:H41"/>
    <mergeCell ref="I40:I41"/>
    <mergeCell ref="A38:A39"/>
    <mergeCell ref="B38:B39"/>
    <mergeCell ref="D38:D39"/>
    <mergeCell ref="E38:E39"/>
    <mergeCell ref="F38:F39"/>
    <mergeCell ref="G38:G39"/>
    <mergeCell ref="H34:H35"/>
    <mergeCell ref="I34:I35"/>
    <mergeCell ref="A36:A37"/>
    <mergeCell ref="B36:B37"/>
    <mergeCell ref="D36:D37"/>
    <mergeCell ref="E36:E37"/>
    <mergeCell ref="F36:F37"/>
    <mergeCell ref="G36:G37"/>
    <mergeCell ref="H36:H37"/>
    <mergeCell ref="I36:I37"/>
    <mergeCell ref="A34:A35"/>
    <mergeCell ref="B34:B35"/>
    <mergeCell ref="D34:D35"/>
    <mergeCell ref="E34:E35"/>
    <mergeCell ref="F34:F35"/>
    <mergeCell ref="G34:G35"/>
    <mergeCell ref="C34:C35"/>
    <mergeCell ref="C36:C37"/>
    <mergeCell ref="H30:H31"/>
    <mergeCell ref="I30:I31"/>
    <mergeCell ref="A32:A33"/>
    <mergeCell ref="B32:B33"/>
    <mergeCell ref="D32:D33"/>
    <mergeCell ref="E32:E33"/>
    <mergeCell ref="F32:F33"/>
    <mergeCell ref="G32:G33"/>
    <mergeCell ref="H32:H33"/>
    <mergeCell ref="I32:I33"/>
    <mergeCell ref="A30:A31"/>
    <mergeCell ref="B30:B31"/>
    <mergeCell ref="D30:D31"/>
    <mergeCell ref="E30:E31"/>
    <mergeCell ref="F30:F31"/>
    <mergeCell ref="G30:G31"/>
    <mergeCell ref="C30:C31"/>
    <mergeCell ref="C32:C33"/>
    <mergeCell ref="H26:H27"/>
    <mergeCell ref="I26:I27"/>
    <mergeCell ref="A28:A29"/>
    <mergeCell ref="B28:B29"/>
    <mergeCell ref="D28:D29"/>
    <mergeCell ref="E28:E29"/>
    <mergeCell ref="F28:F29"/>
    <mergeCell ref="G28:G29"/>
    <mergeCell ref="H28:H29"/>
    <mergeCell ref="I28:I29"/>
    <mergeCell ref="A26:A27"/>
    <mergeCell ref="B26:B27"/>
    <mergeCell ref="D26:D27"/>
    <mergeCell ref="E26:E27"/>
    <mergeCell ref="F26:F27"/>
    <mergeCell ref="G26:G27"/>
    <mergeCell ref="C26:C27"/>
    <mergeCell ref="C28:C29"/>
    <mergeCell ref="H22:H23"/>
    <mergeCell ref="I22:I23"/>
    <mergeCell ref="A24:A25"/>
    <mergeCell ref="B24:B25"/>
    <mergeCell ref="D24:D25"/>
    <mergeCell ref="E24:E25"/>
    <mergeCell ref="F24:F25"/>
    <mergeCell ref="G24:G25"/>
    <mergeCell ref="H24:H25"/>
    <mergeCell ref="I24:I25"/>
    <mergeCell ref="A22:A23"/>
    <mergeCell ref="B22:B23"/>
    <mergeCell ref="D22:D23"/>
    <mergeCell ref="E22:E23"/>
    <mergeCell ref="F22:F23"/>
    <mergeCell ref="G22:G23"/>
    <mergeCell ref="C22:C23"/>
    <mergeCell ref="C24:C25"/>
    <mergeCell ref="H18:H19"/>
    <mergeCell ref="I18:I19"/>
    <mergeCell ref="A20:A21"/>
    <mergeCell ref="B20:B21"/>
    <mergeCell ref="D20:D21"/>
    <mergeCell ref="E20:E21"/>
    <mergeCell ref="F20:F21"/>
    <mergeCell ref="G20:G21"/>
    <mergeCell ref="H20:H21"/>
    <mergeCell ref="I20:I21"/>
    <mergeCell ref="A18:A19"/>
    <mergeCell ref="B18:B19"/>
    <mergeCell ref="D18:D19"/>
    <mergeCell ref="E18:E19"/>
    <mergeCell ref="F18:F19"/>
    <mergeCell ref="G18:G19"/>
    <mergeCell ref="C20:C21"/>
    <mergeCell ref="H14:H15"/>
    <mergeCell ref="I14:I15"/>
    <mergeCell ref="A16:A17"/>
    <mergeCell ref="B16:B17"/>
    <mergeCell ref="D16:D17"/>
    <mergeCell ref="E16:E17"/>
    <mergeCell ref="F16:F17"/>
    <mergeCell ref="G16:G17"/>
    <mergeCell ref="H16:H17"/>
    <mergeCell ref="I16:I17"/>
    <mergeCell ref="A14:A15"/>
    <mergeCell ref="B14:B15"/>
    <mergeCell ref="D14:D15"/>
    <mergeCell ref="E14:E15"/>
    <mergeCell ref="F14:F15"/>
    <mergeCell ref="G14:G15"/>
    <mergeCell ref="H10:H11"/>
    <mergeCell ref="I10:I11"/>
    <mergeCell ref="A12:A13"/>
    <mergeCell ref="B12:B13"/>
    <mergeCell ref="D12:D13"/>
    <mergeCell ref="E12:E13"/>
    <mergeCell ref="F12:F13"/>
    <mergeCell ref="G12:G13"/>
    <mergeCell ref="H12:H13"/>
    <mergeCell ref="I12:I13"/>
    <mergeCell ref="A10:A11"/>
    <mergeCell ref="B10:B11"/>
    <mergeCell ref="D10:D11"/>
    <mergeCell ref="E10:E11"/>
    <mergeCell ref="F10:F11"/>
    <mergeCell ref="G10:G11"/>
    <mergeCell ref="H6:H7"/>
    <mergeCell ref="I6:I7"/>
    <mergeCell ref="A8:A9"/>
    <mergeCell ref="B8:B9"/>
    <mergeCell ref="D8:D9"/>
    <mergeCell ref="E8:E9"/>
    <mergeCell ref="F8:F9"/>
    <mergeCell ref="G8:G9"/>
    <mergeCell ref="H8:H9"/>
    <mergeCell ref="I8:I9"/>
    <mergeCell ref="A6:A7"/>
    <mergeCell ref="B6:B7"/>
    <mergeCell ref="D6:D7"/>
    <mergeCell ref="E6:E7"/>
    <mergeCell ref="F6:F7"/>
    <mergeCell ref="G6:G7"/>
    <mergeCell ref="H2:I2"/>
    <mergeCell ref="A4:A5"/>
    <mergeCell ref="B4:B5"/>
    <mergeCell ref="D4:D5"/>
    <mergeCell ref="E4:E5"/>
    <mergeCell ref="F4:F5"/>
    <mergeCell ref="G4:G5"/>
    <mergeCell ref="H4:H5"/>
    <mergeCell ref="I4:I5"/>
    <mergeCell ref="C38:C39"/>
    <mergeCell ref="C40:C41"/>
    <mergeCell ref="C42:C43"/>
    <mergeCell ref="A1:B1"/>
    <mergeCell ref="C4:C5"/>
    <mergeCell ref="C6:C7"/>
    <mergeCell ref="C8:C9"/>
    <mergeCell ref="C10:C11"/>
    <mergeCell ref="C12:C13"/>
    <mergeCell ref="C14:C15"/>
    <mergeCell ref="C16:C17"/>
    <mergeCell ref="C18:C19"/>
  </mergeCells>
  <phoneticPr fontId="2"/>
  <dataValidations xWindow="288" yWindow="344" count="4">
    <dataValidation type="list" allowBlank="1" showInputMessage="1" showErrorMessage="1" prompt="第２号様式から日割対象月を選択してください。" sqref="D4:D43" xr:uid="{00000000-0002-0000-0500-000000000000}">
      <formula1>$AC$7:$AC$9</formula1>
    </dataValidation>
    <dataValidation type="list" allowBlank="1" showInputMessage="1" showErrorMessage="1" prompt="第２号様式から日割り対象者を選択してください。" sqref="A4:A43" xr:uid="{00000000-0002-0000-0500-000001000000}">
      <formula1>$AB$4:$AB$23</formula1>
    </dataValidation>
    <dataValidation type="whole" allowBlank="1" showInputMessage="1" showErrorMessage="1" prompt="法人が負担した賃借料（家賃）、共益費及び管理費を入力してください。" sqref="H4:H43" xr:uid="{00000000-0002-0000-0500-000002000000}">
      <formula1>0</formula1>
      <formula2>999999</formula2>
    </dataValidation>
    <dataValidation type="whole" allowBlank="1" showInputMessage="1" showErrorMessage="1" prompt="補助対象者本人の自己負担額を入力してください。" sqref="I4:I43" xr:uid="{00000000-0002-0000-0500-000003000000}">
      <formula1>0</formula1>
      <formula2>999999</formula2>
    </dataValidation>
  </dataValidations>
  <pageMargins left="0.7" right="0.7" top="0.75" bottom="0.75" header="0.3" footer="0.3"/>
  <pageSetup paperSize="9" scale="5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pageSetUpPr fitToPage="1"/>
  </sheetPr>
  <dimension ref="A1:AB45"/>
  <sheetViews>
    <sheetView view="pageBreakPreview" zoomScale="70" zoomScaleNormal="69" zoomScaleSheetLayoutView="70" workbookViewId="0">
      <selection activeCell="E9" sqref="E9"/>
    </sheetView>
  </sheetViews>
  <sheetFormatPr defaultRowHeight="13.5" x14ac:dyDescent="0.15"/>
  <cols>
    <col min="1" max="18" width="9.875" customWidth="1"/>
    <col min="19" max="19" width="3.625" customWidth="1"/>
  </cols>
  <sheetData>
    <row r="1" spans="1:28" ht="6.75" customHeight="1" x14ac:dyDescent="0.15"/>
    <row r="2" spans="1:28" ht="18.75" customHeight="1" x14ac:dyDescent="0.15">
      <c r="E2" s="85" t="s">
        <v>134</v>
      </c>
      <c r="F2" s="344" t="s">
        <v>200</v>
      </c>
      <c r="G2" s="345"/>
      <c r="H2" s="345"/>
      <c r="I2" s="345"/>
      <c r="J2" s="324" t="s">
        <v>130</v>
      </c>
      <c r="K2" s="324"/>
      <c r="L2" s="324"/>
      <c r="M2" s="324"/>
      <c r="N2" s="324"/>
      <c r="O2" s="324"/>
      <c r="P2" s="324"/>
      <c r="Q2" s="324"/>
      <c r="R2" s="324"/>
      <c r="T2" s="331" t="s">
        <v>146</v>
      </c>
      <c r="U2" s="329"/>
      <c r="V2" s="326">
        <v>1</v>
      </c>
      <c r="W2" s="326"/>
      <c r="Y2">
        <v>1</v>
      </c>
    </row>
    <row r="3" spans="1:28" s="15" customFormat="1" ht="18.75" customHeight="1" x14ac:dyDescent="0.15">
      <c r="J3" s="324"/>
      <c r="K3" s="324"/>
      <c r="L3" s="324"/>
      <c r="M3" s="324"/>
      <c r="N3" s="324"/>
      <c r="O3" s="324"/>
      <c r="P3" s="324"/>
      <c r="Q3" s="324"/>
      <c r="R3" s="324"/>
      <c r="T3" s="329"/>
      <c r="U3" s="329"/>
      <c r="V3" s="326"/>
      <c r="W3" s="326"/>
      <c r="Y3" s="15">
        <v>2</v>
      </c>
      <c r="AB3" s="15" t="s">
        <v>211</v>
      </c>
    </row>
    <row r="4" spans="1:28" ht="18.75" customHeight="1" x14ac:dyDescent="0.15">
      <c r="T4" s="328" t="s">
        <v>126</v>
      </c>
      <c r="U4" s="329"/>
      <c r="V4" s="327">
        <f>VLOOKUP(V2,'第２号様式（第１四半期）'!A9:B68,2,FALSE)</f>
        <v>0</v>
      </c>
      <c r="W4" s="327"/>
      <c r="Y4">
        <v>3</v>
      </c>
      <c r="AB4" t="s">
        <v>212</v>
      </c>
    </row>
    <row r="5" spans="1:28" ht="18.75" customHeight="1" x14ac:dyDescent="0.15">
      <c r="A5" s="324" t="s">
        <v>129</v>
      </c>
      <c r="B5" s="324"/>
      <c r="C5" s="324"/>
      <c r="D5" s="324"/>
      <c r="E5" s="324"/>
      <c r="F5" s="324"/>
      <c r="G5" s="324"/>
      <c r="H5" s="324"/>
      <c r="I5" s="324"/>
      <c r="S5" s="81"/>
      <c r="T5" s="329"/>
      <c r="U5" s="329"/>
      <c r="V5" s="327"/>
      <c r="W5" s="327"/>
      <c r="Y5" s="15">
        <v>4</v>
      </c>
    </row>
    <row r="6" spans="1:28" ht="18.75" customHeight="1" x14ac:dyDescent="0.15">
      <c r="A6" s="324"/>
      <c r="B6" s="324"/>
      <c r="C6" s="324"/>
      <c r="D6" s="324"/>
      <c r="E6" s="324"/>
      <c r="F6" s="324"/>
      <c r="G6" s="324"/>
      <c r="H6" s="324"/>
      <c r="I6" s="324"/>
      <c r="J6" s="341" t="s">
        <v>137</v>
      </c>
      <c r="K6" s="341"/>
      <c r="L6" s="342">
        <f>作成フォーム!O4</f>
        <v>0</v>
      </c>
      <c r="M6" s="342"/>
      <c r="N6" s="342"/>
      <c r="O6" s="342"/>
      <c r="S6" s="81"/>
      <c r="T6" s="328" t="s">
        <v>128</v>
      </c>
      <c r="U6" s="329"/>
      <c r="V6" s="323">
        <f>VLOOKUP(V2,'第２号様式（第１四半期）'!A9:H68,6,FALSE)</f>
        <v>0</v>
      </c>
      <c r="W6" s="323"/>
      <c r="Y6">
        <v>5</v>
      </c>
    </row>
    <row r="7" spans="1:28" ht="18.75" customHeight="1" x14ac:dyDescent="0.15">
      <c r="J7" s="51" t="s">
        <v>165</v>
      </c>
      <c r="K7" s="343">
        <f>作成フォーム!O6</f>
        <v>0</v>
      </c>
      <c r="L7" s="343"/>
      <c r="M7" s="343"/>
      <c r="N7" s="343"/>
      <c r="O7" s="87" t="s">
        <v>24</v>
      </c>
      <c r="T7" s="329"/>
      <c r="U7" s="329"/>
      <c r="V7" s="323"/>
      <c r="W7" s="323"/>
      <c r="Y7" s="15">
        <v>6</v>
      </c>
    </row>
    <row r="8" spans="1:28" ht="18.75" customHeight="1" x14ac:dyDescent="0.15">
      <c r="Y8">
        <v>7</v>
      </c>
    </row>
    <row r="9" spans="1:28" ht="18.75" customHeight="1" x14ac:dyDescent="0.15">
      <c r="A9" s="346">
        <f>作成フォーム!O4</f>
        <v>0</v>
      </c>
      <c r="B9" s="346"/>
      <c r="C9" s="346"/>
      <c r="D9" s="346"/>
      <c r="E9" s="116" t="s">
        <v>211</v>
      </c>
      <c r="J9" s="325" t="s">
        <v>132</v>
      </c>
      <c r="K9" s="325"/>
      <c r="L9" s="332">
        <f>V4</f>
        <v>0</v>
      </c>
      <c r="M9" s="333"/>
      <c r="N9" s="333"/>
      <c r="O9" s="333"/>
      <c r="P9" s="333"/>
      <c r="Q9" s="333"/>
      <c r="R9" s="334"/>
      <c r="Y9" s="15">
        <v>8</v>
      </c>
    </row>
    <row r="10" spans="1:28" ht="18.75" customHeight="1" x14ac:dyDescent="0.15">
      <c r="A10" s="51" t="s">
        <v>165</v>
      </c>
      <c r="B10" s="347">
        <f>作成フォーム!O6</f>
        <v>0</v>
      </c>
      <c r="C10" s="347"/>
      <c r="D10" s="347"/>
      <c r="E10" s="86" t="s">
        <v>24</v>
      </c>
      <c r="J10" s="325"/>
      <c r="K10" s="325"/>
      <c r="L10" s="335"/>
      <c r="M10" s="336"/>
      <c r="N10" s="336"/>
      <c r="O10" s="336"/>
      <c r="P10" s="336"/>
      <c r="Q10" s="336"/>
      <c r="R10" s="337"/>
      <c r="Y10">
        <v>9</v>
      </c>
    </row>
    <row r="11" spans="1:28" ht="18.75" customHeight="1" x14ac:dyDescent="0.15">
      <c r="A11" s="88"/>
      <c r="J11" s="325"/>
      <c r="K11" s="325"/>
      <c r="L11" s="338"/>
      <c r="M11" s="339"/>
      <c r="N11" s="339"/>
      <c r="O11" s="339"/>
      <c r="P11" s="339"/>
      <c r="Q11" s="339"/>
      <c r="R11" s="340"/>
      <c r="Y11" s="15">
        <v>10</v>
      </c>
    </row>
    <row r="12" spans="1:28" ht="18.75" customHeight="1" x14ac:dyDescent="0.15">
      <c r="A12" s="325" t="s">
        <v>125</v>
      </c>
      <c r="B12" s="325"/>
      <c r="C12" s="312" t="s">
        <v>121</v>
      </c>
      <c r="D12" s="313"/>
      <c r="E12" s="358" t="s">
        <v>174</v>
      </c>
      <c r="F12" s="359"/>
      <c r="G12" s="359"/>
      <c r="H12" s="359"/>
      <c r="I12" s="360"/>
      <c r="J12" s="325" t="s">
        <v>131</v>
      </c>
      <c r="K12" s="325"/>
      <c r="L12" s="330">
        <f>SUM(P21:R27)</f>
        <v>0</v>
      </c>
      <c r="M12" s="330"/>
      <c r="N12" s="330"/>
      <c r="O12" s="330"/>
      <c r="P12" s="330"/>
      <c r="Q12" s="330"/>
      <c r="R12" s="330"/>
      <c r="S12" s="80"/>
      <c r="T12" s="80"/>
      <c r="U12" s="80"/>
      <c r="V12" s="80"/>
      <c r="Y12">
        <v>11</v>
      </c>
    </row>
    <row r="13" spans="1:28" ht="18.75" customHeight="1" x14ac:dyDescent="0.15">
      <c r="A13" s="325"/>
      <c r="B13" s="325"/>
      <c r="C13" s="310"/>
      <c r="D13" s="311"/>
      <c r="E13" s="349"/>
      <c r="F13" s="350"/>
      <c r="G13" s="350"/>
      <c r="H13" s="350"/>
      <c r="I13" s="351"/>
      <c r="J13" s="325"/>
      <c r="K13" s="325"/>
      <c r="L13" s="330"/>
      <c r="M13" s="330"/>
      <c r="N13" s="330"/>
      <c r="O13" s="330"/>
      <c r="P13" s="330"/>
      <c r="Q13" s="330"/>
      <c r="R13" s="330"/>
      <c r="S13" s="80"/>
      <c r="T13" s="80"/>
      <c r="U13" s="80"/>
      <c r="V13" s="80"/>
      <c r="Y13" s="15">
        <v>12</v>
      </c>
    </row>
    <row r="14" spans="1:28" ht="18.75" customHeight="1" x14ac:dyDescent="0.15">
      <c r="A14" s="325"/>
      <c r="B14" s="325"/>
      <c r="C14" s="294" t="s">
        <v>120</v>
      </c>
      <c r="D14" s="295"/>
      <c r="E14" s="352" t="s">
        <v>174</v>
      </c>
      <c r="F14" s="353"/>
      <c r="G14" s="353"/>
      <c r="H14" s="353"/>
      <c r="I14" s="354"/>
      <c r="J14" s="325"/>
      <c r="K14" s="325"/>
      <c r="L14" s="330"/>
      <c r="M14" s="330"/>
      <c r="N14" s="330"/>
      <c r="O14" s="330"/>
      <c r="P14" s="330"/>
      <c r="Q14" s="330"/>
      <c r="R14" s="330"/>
      <c r="S14" s="80"/>
      <c r="T14" s="80"/>
      <c r="U14" s="80"/>
      <c r="V14" s="80"/>
      <c r="Y14">
        <v>13</v>
      </c>
    </row>
    <row r="15" spans="1:28" ht="18.75" customHeight="1" x14ac:dyDescent="0.15">
      <c r="A15" s="325"/>
      <c r="B15" s="325"/>
      <c r="C15" s="310"/>
      <c r="D15" s="311"/>
      <c r="E15" s="355"/>
      <c r="F15" s="356"/>
      <c r="G15" s="356"/>
      <c r="H15" s="356"/>
      <c r="I15" s="357"/>
      <c r="J15" s="259" t="s">
        <v>133</v>
      </c>
      <c r="K15" s="260"/>
      <c r="L15" s="284" t="s">
        <v>113</v>
      </c>
      <c r="M15" s="284"/>
      <c r="N15" s="331" t="e">
        <f>VLOOKUP(V6,借上宿舎台帳!B6:C25,2,FALSE)</f>
        <v>#N/A</v>
      </c>
      <c r="O15" s="331"/>
      <c r="P15" s="331"/>
      <c r="Q15" s="331"/>
      <c r="R15" s="331"/>
      <c r="S15" s="74"/>
      <c r="T15" s="74"/>
      <c r="U15" s="74"/>
      <c r="V15" s="74"/>
      <c r="Y15" s="15">
        <v>14</v>
      </c>
    </row>
    <row r="16" spans="1:28" ht="18.75" customHeight="1" x14ac:dyDescent="0.15">
      <c r="A16" s="325"/>
      <c r="B16" s="325"/>
      <c r="C16" s="294" t="s">
        <v>119</v>
      </c>
      <c r="D16" s="295"/>
      <c r="E16" s="349" t="s">
        <v>174</v>
      </c>
      <c r="F16" s="350"/>
      <c r="G16" s="350"/>
      <c r="H16" s="350"/>
      <c r="I16" s="351"/>
      <c r="J16" s="261"/>
      <c r="K16" s="262"/>
      <c r="L16" s="284"/>
      <c r="M16" s="284"/>
      <c r="N16" s="331"/>
      <c r="O16" s="331"/>
      <c r="P16" s="331"/>
      <c r="Q16" s="331"/>
      <c r="R16" s="331"/>
      <c r="U16" s="74"/>
      <c r="V16" s="74"/>
      <c r="Y16">
        <v>15</v>
      </c>
    </row>
    <row r="17" spans="1:25" ht="18.75" customHeight="1" x14ac:dyDescent="0.15">
      <c r="A17" s="325"/>
      <c r="B17" s="325"/>
      <c r="C17" s="296"/>
      <c r="D17" s="297"/>
      <c r="E17" s="349"/>
      <c r="F17" s="350"/>
      <c r="G17" s="350"/>
      <c r="H17" s="350"/>
      <c r="I17" s="351"/>
      <c r="J17" s="261"/>
      <c r="K17" s="262"/>
      <c r="L17" s="284"/>
      <c r="M17" s="284"/>
      <c r="N17" s="331"/>
      <c r="O17" s="331"/>
      <c r="P17" s="331"/>
      <c r="Q17" s="331"/>
      <c r="R17" s="331"/>
      <c r="U17" s="74"/>
      <c r="V17" s="74"/>
      <c r="Y17" s="15">
        <v>16</v>
      </c>
    </row>
    <row r="18" spans="1:25" ht="18.75" customHeight="1" x14ac:dyDescent="0.15">
      <c r="A18" s="364" t="s">
        <v>124</v>
      </c>
      <c r="B18" s="365"/>
      <c r="C18" s="298">
        <f>SUM(G27:I32)</f>
        <v>0</v>
      </c>
      <c r="D18" s="299"/>
      <c r="E18" s="299"/>
      <c r="F18" s="299"/>
      <c r="G18" s="299"/>
      <c r="H18" s="299"/>
      <c r="I18" s="300"/>
      <c r="J18" s="261"/>
      <c r="K18" s="262"/>
      <c r="L18" s="283" t="s">
        <v>0</v>
      </c>
      <c r="M18" s="284"/>
      <c r="N18" s="285">
        <f>V6</f>
        <v>0</v>
      </c>
      <c r="O18" s="286"/>
      <c r="P18" s="286"/>
      <c r="Q18" s="286"/>
      <c r="R18" s="287"/>
      <c r="Y18">
        <v>17</v>
      </c>
    </row>
    <row r="19" spans="1:25" ht="18.75" customHeight="1" x14ac:dyDescent="0.15">
      <c r="A19" s="366"/>
      <c r="B19" s="367"/>
      <c r="C19" s="361"/>
      <c r="D19" s="362"/>
      <c r="E19" s="362"/>
      <c r="F19" s="362"/>
      <c r="G19" s="362"/>
      <c r="H19" s="362"/>
      <c r="I19" s="363"/>
      <c r="J19" s="261"/>
      <c r="K19" s="262"/>
      <c r="L19" s="283"/>
      <c r="M19" s="284"/>
      <c r="N19" s="288"/>
      <c r="O19" s="289"/>
      <c r="P19" s="289"/>
      <c r="Q19" s="289"/>
      <c r="R19" s="290"/>
      <c r="Y19" s="15">
        <v>18</v>
      </c>
    </row>
    <row r="20" spans="1:25" ht="18.75" customHeight="1" x14ac:dyDescent="0.15">
      <c r="A20" s="368"/>
      <c r="B20" s="369"/>
      <c r="C20" s="307"/>
      <c r="D20" s="308"/>
      <c r="E20" s="308"/>
      <c r="F20" s="308"/>
      <c r="G20" s="308"/>
      <c r="H20" s="308"/>
      <c r="I20" s="309"/>
      <c r="J20" s="261"/>
      <c r="K20" s="262"/>
      <c r="L20" s="283"/>
      <c r="M20" s="284"/>
      <c r="N20" s="291"/>
      <c r="O20" s="292"/>
      <c r="P20" s="292"/>
      <c r="Q20" s="292"/>
      <c r="R20" s="293"/>
      <c r="Y20">
        <v>19</v>
      </c>
    </row>
    <row r="21" spans="1:25" ht="18.75" customHeight="1" x14ac:dyDescent="0.15">
      <c r="A21" s="259" t="s">
        <v>123</v>
      </c>
      <c r="B21" s="260"/>
      <c r="C21" s="265" t="s">
        <v>113</v>
      </c>
      <c r="D21" s="266"/>
      <c r="E21" s="285" t="e">
        <f>VLOOKUP(V6,借上宿舎台帳!B6:C25,2,FALSE)</f>
        <v>#N/A</v>
      </c>
      <c r="F21" s="286"/>
      <c r="G21" s="286"/>
      <c r="H21" s="286"/>
      <c r="I21" s="287"/>
      <c r="J21" s="261"/>
      <c r="K21" s="262"/>
      <c r="L21" s="265" t="s">
        <v>135</v>
      </c>
      <c r="M21" s="266"/>
      <c r="N21" s="312" t="s">
        <v>121</v>
      </c>
      <c r="O21" s="313"/>
      <c r="P21" s="298">
        <f>VLOOKUP(V2,'第２号様式（第１四半期）'!$AB$6:$AE$24,2,FALSE)</f>
        <v>0</v>
      </c>
      <c r="Q21" s="299"/>
      <c r="R21" s="300"/>
      <c r="Y21" s="15">
        <v>20</v>
      </c>
    </row>
    <row r="22" spans="1:25" ht="18.75" customHeight="1" x14ac:dyDescent="0.15">
      <c r="A22" s="261"/>
      <c r="B22" s="262"/>
      <c r="C22" s="267"/>
      <c r="D22" s="268"/>
      <c r="E22" s="288"/>
      <c r="F22" s="289"/>
      <c r="G22" s="289"/>
      <c r="H22" s="289"/>
      <c r="I22" s="290"/>
      <c r="J22" s="261"/>
      <c r="K22" s="262"/>
      <c r="L22" s="267"/>
      <c r="M22" s="268"/>
      <c r="N22" s="310"/>
      <c r="O22" s="311"/>
      <c r="P22" s="301"/>
      <c r="Q22" s="302"/>
      <c r="R22" s="303"/>
    </row>
    <row r="23" spans="1:25" ht="18.75" customHeight="1" x14ac:dyDescent="0.15">
      <c r="A23" s="261"/>
      <c r="B23" s="262"/>
      <c r="C23" s="269"/>
      <c r="D23" s="270"/>
      <c r="E23" s="291"/>
      <c r="F23" s="292"/>
      <c r="G23" s="292"/>
      <c r="H23" s="292"/>
      <c r="I23" s="293"/>
      <c r="J23" s="261"/>
      <c r="K23" s="262"/>
      <c r="L23" s="267"/>
      <c r="M23" s="268"/>
      <c r="N23" s="294" t="s">
        <v>120</v>
      </c>
      <c r="O23" s="295"/>
      <c r="P23" s="304">
        <f>VLOOKUP(V2,'第２号様式（第１四半期）'!$AB$6:$AE$24,3,FALSE)</f>
        <v>0</v>
      </c>
      <c r="Q23" s="305"/>
      <c r="R23" s="306"/>
    </row>
    <row r="24" spans="1:25" ht="18.75" customHeight="1" x14ac:dyDescent="0.15">
      <c r="A24" s="261"/>
      <c r="B24" s="262"/>
      <c r="C24" s="265" t="s">
        <v>0</v>
      </c>
      <c r="D24" s="266"/>
      <c r="E24" s="285">
        <f>V6</f>
        <v>0</v>
      </c>
      <c r="F24" s="286"/>
      <c r="G24" s="286"/>
      <c r="H24" s="286"/>
      <c r="I24" s="287"/>
      <c r="J24" s="261"/>
      <c r="K24" s="262"/>
      <c r="L24" s="267"/>
      <c r="M24" s="268"/>
      <c r="N24" s="310"/>
      <c r="O24" s="311"/>
      <c r="P24" s="301"/>
      <c r="Q24" s="302"/>
      <c r="R24" s="303"/>
    </row>
    <row r="25" spans="1:25" ht="18.75" customHeight="1" x14ac:dyDescent="0.15">
      <c r="A25" s="261"/>
      <c r="B25" s="262"/>
      <c r="C25" s="267"/>
      <c r="D25" s="268"/>
      <c r="E25" s="288"/>
      <c r="F25" s="289"/>
      <c r="G25" s="289"/>
      <c r="H25" s="289"/>
      <c r="I25" s="290"/>
      <c r="J25" s="261"/>
      <c r="K25" s="262"/>
      <c r="L25" s="267"/>
      <c r="M25" s="268"/>
      <c r="N25" s="294" t="s">
        <v>119</v>
      </c>
      <c r="O25" s="295"/>
      <c r="P25" s="304">
        <f>VLOOKUP(V2,'第２号様式（第１四半期）'!$AB$6:$AE$24,4,FALSE)</f>
        <v>0</v>
      </c>
      <c r="Q25" s="305"/>
      <c r="R25" s="306"/>
      <c r="S25" s="75"/>
      <c r="T25" s="75"/>
      <c r="U25" s="75"/>
      <c r="V25" s="75"/>
    </row>
    <row r="26" spans="1:25" ht="18.75" customHeight="1" x14ac:dyDescent="0.15">
      <c r="A26" s="261"/>
      <c r="B26" s="262"/>
      <c r="C26" s="269"/>
      <c r="D26" s="270"/>
      <c r="E26" s="291"/>
      <c r="F26" s="292"/>
      <c r="G26" s="292"/>
      <c r="H26" s="292"/>
      <c r="I26" s="293"/>
      <c r="J26" s="263"/>
      <c r="K26" s="264"/>
      <c r="L26" s="269"/>
      <c r="M26" s="270"/>
      <c r="N26" s="296"/>
      <c r="O26" s="297"/>
      <c r="P26" s="307"/>
      <c r="Q26" s="308"/>
      <c r="R26" s="309"/>
      <c r="S26" s="76"/>
      <c r="T26" s="76"/>
      <c r="U26" s="76"/>
      <c r="V26" s="76"/>
    </row>
    <row r="27" spans="1:25" ht="18.75" customHeight="1" x14ac:dyDescent="0.15">
      <c r="A27" s="261"/>
      <c r="B27" s="262"/>
      <c r="C27" s="265" t="s">
        <v>122</v>
      </c>
      <c r="D27" s="266"/>
      <c r="E27" s="312" t="s">
        <v>121</v>
      </c>
      <c r="F27" s="313"/>
      <c r="G27" s="298">
        <f>VLOOKUP(V2,'第２号様式（第１四半期）'!$A$9:$P$68,14,FALSE)</f>
        <v>0</v>
      </c>
      <c r="H27" s="299"/>
      <c r="I27" s="300"/>
      <c r="J27" s="277" t="s">
        <v>198</v>
      </c>
      <c r="K27" s="278"/>
      <c r="L27" s="271" t="s">
        <v>197</v>
      </c>
      <c r="M27" s="271"/>
      <c r="N27" s="271"/>
      <c r="O27" s="271"/>
      <c r="P27" s="271"/>
      <c r="Q27" s="271"/>
      <c r="R27" s="272"/>
    </row>
    <row r="28" spans="1:25" ht="18.75" customHeight="1" x14ac:dyDescent="0.15">
      <c r="A28" s="261"/>
      <c r="B28" s="262"/>
      <c r="C28" s="267"/>
      <c r="D28" s="268"/>
      <c r="E28" s="310"/>
      <c r="F28" s="311"/>
      <c r="G28" s="301"/>
      <c r="H28" s="302"/>
      <c r="I28" s="303"/>
      <c r="J28" s="279"/>
      <c r="K28" s="280"/>
      <c r="L28" s="273"/>
      <c r="M28" s="273"/>
      <c r="N28" s="273"/>
      <c r="O28" s="273"/>
      <c r="P28" s="273"/>
      <c r="Q28" s="273"/>
      <c r="R28" s="274"/>
    </row>
    <row r="29" spans="1:25" ht="18.75" customHeight="1" x14ac:dyDescent="0.15">
      <c r="A29" s="261"/>
      <c r="B29" s="262"/>
      <c r="C29" s="267"/>
      <c r="D29" s="268"/>
      <c r="E29" s="294" t="s">
        <v>120</v>
      </c>
      <c r="F29" s="295"/>
      <c r="G29" s="304">
        <f>VLOOKUP(V2,'第２号様式（第１四半期）'!$A$9:$P$68,15,FALSE)</f>
        <v>0</v>
      </c>
      <c r="H29" s="305"/>
      <c r="I29" s="306"/>
      <c r="J29" s="281"/>
      <c r="K29" s="282"/>
      <c r="L29" s="275"/>
      <c r="M29" s="275"/>
      <c r="N29" s="275"/>
      <c r="O29" s="275"/>
      <c r="P29" s="275"/>
      <c r="Q29" s="275"/>
      <c r="R29" s="276"/>
    </row>
    <row r="30" spans="1:25" ht="18.75" customHeight="1" x14ac:dyDescent="0.15">
      <c r="A30" s="261"/>
      <c r="B30" s="262"/>
      <c r="C30" s="267"/>
      <c r="D30" s="268"/>
      <c r="E30" s="310"/>
      <c r="F30" s="311"/>
      <c r="G30" s="301"/>
      <c r="H30" s="302"/>
      <c r="I30" s="303"/>
      <c r="J30" s="279" t="s">
        <v>210</v>
      </c>
      <c r="K30" s="280"/>
      <c r="L30" s="314"/>
      <c r="M30" s="315"/>
      <c r="N30" s="315"/>
      <c r="O30" s="315"/>
      <c r="P30" s="315"/>
      <c r="Q30" s="315"/>
      <c r="R30" s="316"/>
    </row>
    <row r="31" spans="1:25" ht="18.75" customHeight="1" x14ac:dyDescent="0.15">
      <c r="A31" s="261"/>
      <c r="B31" s="262"/>
      <c r="C31" s="267"/>
      <c r="D31" s="268"/>
      <c r="E31" s="294" t="s">
        <v>119</v>
      </c>
      <c r="F31" s="295"/>
      <c r="G31" s="304">
        <f>VLOOKUP(V2,'第２号様式（第１四半期）'!$A$9:$P$68,16,FALSE)</f>
        <v>0</v>
      </c>
      <c r="H31" s="305"/>
      <c r="I31" s="306"/>
      <c r="J31" s="279"/>
      <c r="K31" s="280"/>
      <c r="L31" s="317"/>
      <c r="M31" s="318"/>
      <c r="N31" s="318"/>
      <c r="O31" s="318"/>
      <c r="P31" s="318"/>
      <c r="Q31" s="318"/>
      <c r="R31" s="319"/>
    </row>
    <row r="32" spans="1:25" ht="18.75" customHeight="1" x14ac:dyDescent="0.15">
      <c r="A32" s="261"/>
      <c r="B32" s="262"/>
      <c r="C32" s="269"/>
      <c r="D32" s="270"/>
      <c r="E32" s="296"/>
      <c r="F32" s="297"/>
      <c r="G32" s="307"/>
      <c r="H32" s="308"/>
      <c r="I32" s="309"/>
      <c r="J32" s="281"/>
      <c r="K32" s="282"/>
      <c r="L32" s="320"/>
      <c r="M32" s="321"/>
      <c r="N32" s="321"/>
      <c r="O32" s="321"/>
      <c r="P32" s="321"/>
      <c r="Q32" s="321"/>
      <c r="R32" s="322"/>
      <c r="S32" s="76"/>
      <c r="T32" s="76"/>
      <c r="U32" s="76"/>
      <c r="V32" s="76"/>
    </row>
    <row r="33" spans="1:22" ht="18.75" customHeight="1" x14ac:dyDescent="0.15">
      <c r="A33" s="261"/>
      <c r="B33" s="262"/>
      <c r="C33" s="265" t="s">
        <v>118</v>
      </c>
      <c r="D33" s="266"/>
      <c r="E33" s="370" t="s">
        <v>127</v>
      </c>
      <c r="F33" s="371"/>
      <c r="G33" s="371"/>
      <c r="H33" s="371"/>
      <c r="I33" s="372"/>
      <c r="J33" s="114"/>
      <c r="K33" s="114"/>
      <c r="L33" s="114"/>
      <c r="M33" s="114"/>
      <c r="N33" s="114"/>
      <c r="O33" s="114"/>
      <c r="P33" s="114"/>
      <c r="Q33" s="114"/>
      <c r="R33" s="114"/>
      <c r="S33" s="76"/>
      <c r="T33" s="76"/>
      <c r="U33" s="76"/>
      <c r="V33" s="76"/>
    </row>
    <row r="34" spans="1:22" ht="18.75" customHeight="1" x14ac:dyDescent="0.15">
      <c r="A34" s="261"/>
      <c r="B34" s="262"/>
      <c r="C34" s="267"/>
      <c r="D34" s="268"/>
      <c r="E34" s="373"/>
      <c r="F34" s="374"/>
      <c r="G34" s="374"/>
      <c r="H34" s="374"/>
      <c r="I34" s="375"/>
      <c r="J34" s="258" t="s">
        <v>196</v>
      </c>
      <c r="K34" s="258"/>
      <c r="L34" s="258"/>
      <c r="M34" s="258"/>
      <c r="N34" s="258"/>
      <c r="O34" s="258"/>
      <c r="P34" s="258"/>
      <c r="Q34" s="258"/>
      <c r="R34" s="258"/>
      <c r="S34" s="76"/>
      <c r="T34" s="76"/>
      <c r="U34" s="76"/>
      <c r="V34" s="76"/>
    </row>
    <row r="35" spans="1:22" ht="18.75" customHeight="1" x14ac:dyDescent="0.15">
      <c r="A35" s="263"/>
      <c r="B35" s="264"/>
      <c r="C35" s="269"/>
      <c r="D35" s="270"/>
      <c r="E35" s="376"/>
      <c r="F35" s="377"/>
      <c r="G35" s="377"/>
      <c r="H35" s="377"/>
      <c r="I35" s="378"/>
      <c r="J35" s="258" t="s">
        <v>138</v>
      </c>
      <c r="K35" s="258"/>
      <c r="L35" s="258"/>
      <c r="M35" s="258"/>
      <c r="N35" s="258"/>
      <c r="O35" s="258"/>
      <c r="P35" s="258"/>
      <c r="Q35" s="258"/>
      <c r="R35" s="258"/>
      <c r="S35" s="76"/>
      <c r="T35" s="76"/>
      <c r="U35" s="76"/>
      <c r="V35" s="76"/>
    </row>
    <row r="36" spans="1:22" ht="18.75" customHeight="1" x14ac:dyDescent="0.15">
      <c r="A36" s="103"/>
      <c r="B36" s="103"/>
      <c r="C36" s="101"/>
      <c r="D36" s="101"/>
      <c r="E36" s="104"/>
      <c r="F36" s="104"/>
      <c r="G36" s="104"/>
      <c r="H36" s="104"/>
      <c r="I36" s="104"/>
      <c r="J36" s="258" t="s">
        <v>140</v>
      </c>
      <c r="K36" s="258"/>
      <c r="L36" s="258"/>
      <c r="M36" s="258"/>
      <c r="N36" s="258"/>
      <c r="O36" s="258"/>
      <c r="P36" s="258"/>
      <c r="Q36" s="258"/>
      <c r="R36" s="258"/>
      <c r="S36" s="76"/>
      <c r="T36" s="76"/>
      <c r="U36" s="76"/>
      <c r="V36" s="76"/>
    </row>
    <row r="37" spans="1:22" ht="18.75" customHeight="1" x14ac:dyDescent="0.15">
      <c r="A37" s="348" t="s">
        <v>117</v>
      </c>
      <c r="B37" s="348"/>
      <c r="C37" s="348"/>
      <c r="D37" s="348"/>
      <c r="E37" s="348"/>
      <c r="F37" s="102"/>
      <c r="G37" s="102"/>
      <c r="H37" s="102"/>
      <c r="I37" s="102"/>
      <c r="J37" s="257" t="s">
        <v>141</v>
      </c>
      <c r="K37" s="257"/>
      <c r="L37" s="257"/>
      <c r="M37" s="257"/>
      <c r="N37" s="257"/>
      <c r="O37" s="257"/>
      <c r="P37" s="257"/>
      <c r="Q37" s="257"/>
      <c r="R37" s="257"/>
      <c r="S37" s="76"/>
      <c r="T37" s="76"/>
      <c r="U37" s="76"/>
      <c r="V37" s="76"/>
    </row>
    <row r="38" spans="1:22" ht="18.75" customHeight="1" x14ac:dyDescent="0.15">
      <c r="F38" s="102"/>
      <c r="G38" s="102"/>
      <c r="H38" s="102"/>
      <c r="I38" s="102"/>
      <c r="J38" s="257" t="s">
        <v>175</v>
      </c>
      <c r="K38" s="257"/>
      <c r="L38" s="257"/>
      <c r="M38" s="257"/>
      <c r="N38" s="257"/>
      <c r="O38" s="257"/>
      <c r="P38" s="257"/>
      <c r="Q38" s="257"/>
      <c r="R38" s="257"/>
      <c r="S38" s="76"/>
      <c r="T38" s="76"/>
      <c r="U38" s="76"/>
      <c r="V38" s="76"/>
    </row>
    <row r="39" spans="1:22" ht="18.75" customHeight="1" x14ac:dyDescent="0.15">
      <c r="A39" s="89"/>
      <c r="B39" s="89"/>
      <c r="C39" s="89"/>
      <c r="D39" s="89"/>
      <c r="E39" s="89"/>
      <c r="F39" s="89"/>
      <c r="G39" s="89"/>
      <c r="H39" s="89"/>
      <c r="I39" s="89"/>
      <c r="J39" s="89"/>
      <c r="K39" s="91"/>
      <c r="L39" s="91"/>
      <c r="M39" s="91"/>
      <c r="N39" s="91"/>
      <c r="O39" s="91"/>
      <c r="P39" s="91"/>
      <c r="Q39" s="91"/>
      <c r="R39" s="91"/>
      <c r="S39" s="76"/>
      <c r="T39" s="76"/>
      <c r="U39" s="76"/>
      <c r="V39" s="76"/>
    </row>
    <row r="40" spans="1:22" ht="18.75" customHeight="1" x14ac:dyDescent="0.15">
      <c r="F40" s="89"/>
      <c r="G40" s="89"/>
      <c r="H40" s="89"/>
      <c r="I40" s="89"/>
      <c r="J40" s="89"/>
    </row>
    <row r="41" spans="1:22" ht="18.75" customHeight="1" x14ac:dyDescent="0.2">
      <c r="A41" s="89"/>
      <c r="J41" s="89"/>
      <c r="K41" s="256" t="s">
        <v>143</v>
      </c>
      <c r="L41" s="256"/>
      <c r="M41" s="256"/>
      <c r="N41" s="256"/>
      <c r="O41" s="256"/>
      <c r="P41" s="115"/>
      <c r="Q41" s="115"/>
      <c r="R41" s="115"/>
    </row>
    <row r="42" spans="1:22" ht="18.75" customHeight="1" x14ac:dyDescent="0.15">
      <c r="A42" s="89"/>
      <c r="B42" s="89"/>
      <c r="C42" s="89"/>
      <c r="D42" s="89"/>
      <c r="E42" s="89"/>
      <c r="F42" s="89"/>
      <c r="G42" s="89"/>
      <c r="H42" s="89"/>
      <c r="I42" s="89"/>
      <c r="J42" s="89"/>
      <c r="K42" s="89"/>
      <c r="L42" s="89"/>
      <c r="M42" s="89"/>
      <c r="N42" s="89"/>
      <c r="O42" s="89"/>
      <c r="P42" s="89"/>
      <c r="Q42" s="89"/>
      <c r="R42" s="89"/>
    </row>
    <row r="43" spans="1:22" ht="18.75" x14ac:dyDescent="0.15">
      <c r="A43" s="89"/>
      <c r="J43" s="89"/>
      <c r="K43" s="89"/>
      <c r="L43" s="89"/>
      <c r="M43" s="89"/>
      <c r="N43" s="89"/>
      <c r="O43" s="89"/>
      <c r="P43" s="89"/>
      <c r="Q43" s="89"/>
      <c r="R43" s="89"/>
    </row>
    <row r="44" spans="1:22" ht="18.75" x14ac:dyDescent="0.15">
      <c r="A44" s="89"/>
      <c r="B44" s="90" t="s">
        <v>116</v>
      </c>
      <c r="C44" s="90"/>
      <c r="D44" s="90"/>
      <c r="E44" s="90"/>
      <c r="F44" s="90"/>
      <c r="G44" s="90"/>
      <c r="H44" s="90"/>
      <c r="I44" s="94"/>
      <c r="J44" s="89"/>
      <c r="K44" s="90" t="s">
        <v>136</v>
      </c>
      <c r="L44" s="90"/>
      <c r="M44" s="90"/>
      <c r="N44" s="90"/>
      <c r="O44" s="90"/>
      <c r="P44" s="90"/>
      <c r="Q44" s="90"/>
      <c r="R44" s="94" t="s">
        <v>115</v>
      </c>
    </row>
    <row r="45" spans="1:22" ht="18.75" x14ac:dyDescent="0.15">
      <c r="A45" s="76"/>
      <c r="B45" s="76"/>
      <c r="C45" s="76"/>
      <c r="D45" s="76"/>
      <c r="E45" s="76"/>
      <c r="F45" s="76"/>
      <c r="G45" s="76"/>
      <c r="H45" s="76"/>
      <c r="I45" s="76"/>
      <c r="J45" s="76"/>
      <c r="K45" s="76"/>
      <c r="L45" s="76"/>
      <c r="M45" s="76"/>
      <c r="N45" s="76"/>
      <c r="O45" s="76"/>
      <c r="P45" s="76"/>
      <c r="Q45" s="76"/>
      <c r="R45" s="76"/>
    </row>
  </sheetData>
  <sheetProtection password="CAAA" sheet="1" objects="1" scenarios="1"/>
  <mergeCells count="64">
    <mergeCell ref="A37:E37"/>
    <mergeCell ref="A12:B17"/>
    <mergeCell ref="C16:D17"/>
    <mergeCell ref="C14:D15"/>
    <mergeCell ref="C12:D13"/>
    <mergeCell ref="E16:I17"/>
    <mergeCell ref="E14:I15"/>
    <mergeCell ref="E12:I13"/>
    <mergeCell ref="C18:I20"/>
    <mergeCell ref="A18:B20"/>
    <mergeCell ref="C24:D26"/>
    <mergeCell ref="E24:I26"/>
    <mergeCell ref="C27:D32"/>
    <mergeCell ref="C33:D35"/>
    <mergeCell ref="E33:I35"/>
    <mergeCell ref="E21:I23"/>
    <mergeCell ref="A5:I6"/>
    <mergeCell ref="T2:U3"/>
    <mergeCell ref="L9:R11"/>
    <mergeCell ref="T6:U7"/>
    <mergeCell ref="J6:K6"/>
    <mergeCell ref="L6:O6"/>
    <mergeCell ref="K7:N7"/>
    <mergeCell ref="F2:I2"/>
    <mergeCell ref="A9:D9"/>
    <mergeCell ref="B10:D10"/>
    <mergeCell ref="N23:O24"/>
    <mergeCell ref="J30:K32"/>
    <mergeCell ref="L30:R32"/>
    <mergeCell ref="V6:W7"/>
    <mergeCell ref="J2:R3"/>
    <mergeCell ref="J9:K11"/>
    <mergeCell ref="V2:W3"/>
    <mergeCell ref="V4:W5"/>
    <mergeCell ref="T4:U5"/>
    <mergeCell ref="J12:K14"/>
    <mergeCell ref="L12:R14"/>
    <mergeCell ref="L15:M17"/>
    <mergeCell ref="N15:R17"/>
    <mergeCell ref="N21:O22"/>
    <mergeCell ref="G27:I28"/>
    <mergeCell ref="A21:B35"/>
    <mergeCell ref="E29:F30"/>
    <mergeCell ref="E31:F32"/>
    <mergeCell ref="G29:I30"/>
    <mergeCell ref="G31:I32"/>
    <mergeCell ref="E27:F28"/>
    <mergeCell ref="C21:D23"/>
    <mergeCell ref="K41:O41"/>
    <mergeCell ref="J38:R38"/>
    <mergeCell ref="J37:R37"/>
    <mergeCell ref="J36:R36"/>
    <mergeCell ref="J15:K26"/>
    <mergeCell ref="L21:M26"/>
    <mergeCell ref="L27:R29"/>
    <mergeCell ref="J27:K29"/>
    <mergeCell ref="J34:R34"/>
    <mergeCell ref="L18:M20"/>
    <mergeCell ref="N18:R20"/>
    <mergeCell ref="N25:O26"/>
    <mergeCell ref="P21:R22"/>
    <mergeCell ref="P23:R24"/>
    <mergeCell ref="P25:R26"/>
    <mergeCell ref="J35:R35"/>
  </mergeCells>
  <phoneticPr fontId="2"/>
  <dataValidations count="2">
    <dataValidation type="list" allowBlank="1" showInputMessage="1" showErrorMessage="1" sqref="V2:W3" xr:uid="{00000000-0002-0000-0600-000000000000}">
      <formula1>$Y$2:$Y$21</formula1>
    </dataValidation>
    <dataValidation type="list" allowBlank="1" showInputMessage="1" showErrorMessage="1" sqref="E9" xr:uid="{00000000-0002-0000-0600-000001000000}">
      <formula1>$AB$3:$AB$4</formula1>
    </dataValidation>
  </dataValidations>
  <pageMargins left="0.7" right="0.7"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B0F0"/>
  </sheetPr>
  <dimension ref="A1:Q32"/>
  <sheetViews>
    <sheetView view="pageBreakPreview" zoomScale="90" zoomScaleNormal="100" zoomScaleSheetLayoutView="90" workbookViewId="0">
      <selection activeCell="O5" sqref="O5"/>
    </sheetView>
  </sheetViews>
  <sheetFormatPr defaultRowHeight="13.5" x14ac:dyDescent="0.15"/>
  <cols>
    <col min="1" max="1" width="4.625" customWidth="1"/>
    <col min="2" max="8" width="9.875" customWidth="1"/>
    <col min="9" max="9" width="10.25" customWidth="1"/>
    <col min="10" max="11" width="11.875" customWidth="1"/>
    <col min="12" max="14" width="9.875" customWidth="1"/>
  </cols>
  <sheetData>
    <row r="1" spans="1:17" ht="18.75" customHeight="1" x14ac:dyDescent="0.15">
      <c r="K1" s="85" t="s">
        <v>134</v>
      </c>
      <c r="L1" s="344" t="s">
        <v>200</v>
      </c>
      <c r="M1" s="345"/>
      <c r="N1" s="345"/>
      <c r="O1" s="345"/>
    </row>
    <row r="2" spans="1:17" ht="18.75" customHeight="1" x14ac:dyDescent="0.15"/>
    <row r="3" spans="1:17" ht="18.75" customHeight="1" x14ac:dyDescent="0.15">
      <c r="A3" s="382" t="s">
        <v>186</v>
      </c>
      <c r="B3" s="382"/>
      <c r="C3" s="382"/>
      <c r="D3" s="382"/>
      <c r="E3" s="382"/>
      <c r="F3" s="382"/>
      <c r="G3" s="382"/>
      <c r="H3" s="382"/>
      <c r="I3" s="382"/>
      <c r="J3" s="382"/>
      <c r="K3" s="346">
        <f>作成フォーム!O4</f>
        <v>0</v>
      </c>
      <c r="L3" s="346"/>
      <c r="M3" s="346"/>
      <c r="N3" s="346"/>
      <c r="O3" s="116" t="s">
        <v>211</v>
      </c>
    </row>
    <row r="4" spans="1:17" ht="18.75" customHeight="1" x14ac:dyDescent="0.15">
      <c r="A4" s="382"/>
      <c r="B4" s="382"/>
      <c r="C4" s="382"/>
      <c r="D4" s="382"/>
      <c r="E4" s="382"/>
      <c r="F4" s="382"/>
      <c r="G4" s="382"/>
      <c r="H4" s="382"/>
      <c r="I4" s="382"/>
      <c r="J4" s="382"/>
      <c r="K4" s="51" t="s">
        <v>165</v>
      </c>
      <c r="L4" s="347">
        <f>作成フォーム!O6</f>
        <v>0</v>
      </c>
      <c r="M4" s="347"/>
      <c r="N4" s="347"/>
      <c r="O4" s="86" t="s">
        <v>24</v>
      </c>
    </row>
    <row r="5" spans="1:17" ht="18.75" customHeight="1" x14ac:dyDescent="0.15"/>
    <row r="6" spans="1:17" ht="18.75" customHeight="1" x14ac:dyDescent="0.15">
      <c r="A6" s="384" t="s">
        <v>182</v>
      </c>
      <c r="B6" s="384" t="s">
        <v>177</v>
      </c>
      <c r="C6" s="384"/>
      <c r="D6" s="384"/>
      <c r="E6" s="384"/>
      <c r="F6" s="384"/>
      <c r="G6" s="384"/>
      <c r="H6" s="384" t="s">
        <v>178</v>
      </c>
      <c r="I6" s="384" t="s">
        <v>179</v>
      </c>
      <c r="J6" s="384"/>
      <c r="K6" s="384"/>
      <c r="L6" s="384"/>
      <c r="M6" s="384"/>
      <c r="N6" s="384"/>
      <c r="O6" s="384"/>
    </row>
    <row r="7" spans="1:17" ht="18.75" customHeight="1" x14ac:dyDescent="0.15">
      <c r="A7" s="384"/>
      <c r="B7" s="384"/>
      <c r="C7" s="384"/>
      <c r="D7" s="384"/>
      <c r="E7" s="384"/>
      <c r="F7" s="384"/>
      <c r="G7" s="384"/>
      <c r="H7" s="384"/>
      <c r="I7" s="383" t="s">
        <v>113</v>
      </c>
      <c r="J7" s="383" t="s">
        <v>0</v>
      </c>
      <c r="K7" s="383"/>
      <c r="L7" s="383" t="s">
        <v>180</v>
      </c>
      <c r="M7" s="383"/>
      <c r="N7" s="383"/>
      <c r="O7" s="385" t="s">
        <v>181</v>
      </c>
    </row>
    <row r="8" spans="1:17" ht="18.75" customHeight="1" x14ac:dyDescent="0.15">
      <c r="A8" s="384"/>
      <c r="B8" s="383" t="s">
        <v>121</v>
      </c>
      <c r="C8" s="383"/>
      <c r="D8" s="383" t="s">
        <v>120</v>
      </c>
      <c r="E8" s="383"/>
      <c r="F8" s="383" t="s">
        <v>119</v>
      </c>
      <c r="G8" s="383"/>
      <c r="H8" s="384"/>
      <c r="I8" s="383"/>
      <c r="J8" s="383"/>
      <c r="K8" s="383"/>
      <c r="L8" s="110" t="s">
        <v>121</v>
      </c>
      <c r="M8" s="110" t="s">
        <v>120</v>
      </c>
      <c r="N8" s="110" t="s">
        <v>119</v>
      </c>
      <c r="O8" s="385"/>
    </row>
    <row r="9" spans="1:17" ht="18.75" customHeight="1" x14ac:dyDescent="0.15">
      <c r="A9" s="111">
        <v>1</v>
      </c>
      <c r="B9" s="380" t="s">
        <v>199</v>
      </c>
      <c r="C9" s="380"/>
      <c r="D9" s="380" t="s">
        <v>199</v>
      </c>
      <c r="E9" s="380"/>
      <c r="F9" s="380" t="s">
        <v>199</v>
      </c>
      <c r="G9" s="380"/>
      <c r="H9" s="112">
        <f t="shared" ref="H9:H28" si="0">SUM(L9:N9)</f>
        <v>0</v>
      </c>
      <c r="I9" s="113" t="e">
        <f>VLOOKUP(J9,借上宿舎台帳!$B$6:$C$25,2,FALSE)</f>
        <v>#N/A</v>
      </c>
      <c r="J9" s="379">
        <f>'第２号様式（第１四半期）'!F9</f>
        <v>0</v>
      </c>
      <c r="K9" s="379"/>
      <c r="L9" s="112">
        <f>VLOOKUP(A9,'第２号様式（第１四半期）'!$A$9:$P$68,14,FALSE)</f>
        <v>0</v>
      </c>
      <c r="M9" s="112">
        <f>VLOOKUP(A9,'第２号様式（第１四半期）'!$A$9:$P$68,15,FALSE)</f>
        <v>0</v>
      </c>
      <c r="N9" s="112">
        <f>VLOOKUP(A9,'第２号様式（第１四半期）'!$A$9:$P$68,16,FALSE)</f>
        <v>0</v>
      </c>
      <c r="O9" s="381" t="s">
        <v>183</v>
      </c>
    </row>
    <row r="10" spans="1:17" ht="18.75" customHeight="1" x14ac:dyDescent="0.15">
      <c r="A10" s="111">
        <v>2</v>
      </c>
      <c r="B10" s="380" t="s">
        <v>199</v>
      </c>
      <c r="C10" s="380"/>
      <c r="D10" s="380" t="s">
        <v>199</v>
      </c>
      <c r="E10" s="380"/>
      <c r="F10" s="380" t="s">
        <v>199</v>
      </c>
      <c r="G10" s="380"/>
      <c r="H10" s="112">
        <f t="shared" si="0"/>
        <v>0</v>
      </c>
      <c r="I10" s="113" t="e">
        <f>VLOOKUP(J10,借上宿舎台帳!$B$6:$C$25,2,FALSE)</f>
        <v>#N/A</v>
      </c>
      <c r="J10" s="379">
        <f>'第２号様式（第１四半期）'!F12</f>
        <v>0</v>
      </c>
      <c r="K10" s="379"/>
      <c r="L10" s="112">
        <f>VLOOKUP(A10,'第２号様式（第１四半期）'!$A$9:$P$68,14,FALSE)</f>
        <v>0</v>
      </c>
      <c r="M10" s="112">
        <f>VLOOKUP(A10,'第２号様式（第１四半期）'!$A$9:$P$68,15,FALSE)</f>
        <v>0</v>
      </c>
      <c r="N10" s="112">
        <f>VLOOKUP(A10,'第２号様式（第１四半期）'!$A$9:$P$68,16,FALSE)</f>
        <v>0</v>
      </c>
      <c r="O10" s="381"/>
    </row>
    <row r="11" spans="1:17" ht="18.75" customHeight="1" x14ac:dyDescent="0.15">
      <c r="A11" s="111">
        <v>3</v>
      </c>
      <c r="B11" s="380" t="s">
        <v>199</v>
      </c>
      <c r="C11" s="380"/>
      <c r="D11" s="380" t="s">
        <v>199</v>
      </c>
      <c r="E11" s="380"/>
      <c r="F11" s="380" t="s">
        <v>199</v>
      </c>
      <c r="G11" s="380"/>
      <c r="H11" s="112">
        <f t="shared" si="0"/>
        <v>0</v>
      </c>
      <c r="I11" s="113" t="e">
        <f>VLOOKUP(J11,借上宿舎台帳!$B$6:$C$25,2,FALSE)</f>
        <v>#N/A</v>
      </c>
      <c r="J11" s="379">
        <f>'第２号様式（第１四半期）'!F15</f>
        <v>0</v>
      </c>
      <c r="K11" s="379"/>
      <c r="L11" s="112">
        <f>VLOOKUP(A11,'第２号様式（第１四半期）'!$A$9:$P$68,14,FALSE)</f>
        <v>0</v>
      </c>
      <c r="M11" s="112">
        <f>VLOOKUP(A11,'第２号様式（第１四半期）'!$A$9:$P$68,15,FALSE)</f>
        <v>0</v>
      </c>
      <c r="N11" s="112">
        <f>VLOOKUP(A11,'第２号様式（第１四半期）'!$A$9:$P$68,16,FALSE)</f>
        <v>0</v>
      </c>
      <c r="O11" s="381"/>
    </row>
    <row r="12" spans="1:17" ht="18.75" customHeight="1" x14ac:dyDescent="0.15">
      <c r="A12" s="111">
        <v>4</v>
      </c>
      <c r="B12" s="380" t="s">
        <v>199</v>
      </c>
      <c r="C12" s="380"/>
      <c r="D12" s="380" t="s">
        <v>199</v>
      </c>
      <c r="E12" s="380"/>
      <c r="F12" s="380" t="s">
        <v>199</v>
      </c>
      <c r="G12" s="380"/>
      <c r="H12" s="112">
        <f t="shared" si="0"/>
        <v>0</v>
      </c>
      <c r="I12" s="113" t="e">
        <f>VLOOKUP(J12,借上宿舎台帳!$B$6:$C$25,2,FALSE)</f>
        <v>#N/A</v>
      </c>
      <c r="J12" s="379">
        <f>'第２号様式（第１四半期）'!F18</f>
        <v>0</v>
      </c>
      <c r="K12" s="379"/>
      <c r="L12" s="112">
        <f>VLOOKUP(A12,'第２号様式（第１四半期）'!$A$9:$P$68,14,FALSE)</f>
        <v>0</v>
      </c>
      <c r="M12" s="112">
        <f>VLOOKUP(A12,'第２号様式（第１四半期）'!$A$9:$P$68,15,FALSE)</f>
        <v>0</v>
      </c>
      <c r="N12" s="112">
        <f>VLOOKUP(A12,'第２号様式（第１四半期）'!$A$9:$P$68,16,FALSE)</f>
        <v>0</v>
      </c>
      <c r="O12" s="381"/>
    </row>
    <row r="13" spans="1:17" ht="18.75" customHeight="1" x14ac:dyDescent="0.15">
      <c r="A13" s="111">
        <v>5</v>
      </c>
      <c r="B13" s="380" t="s">
        <v>199</v>
      </c>
      <c r="C13" s="380"/>
      <c r="D13" s="380" t="s">
        <v>199</v>
      </c>
      <c r="E13" s="380"/>
      <c r="F13" s="380" t="s">
        <v>199</v>
      </c>
      <c r="G13" s="380"/>
      <c r="H13" s="112">
        <f t="shared" si="0"/>
        <v>0</v>
      </c>
      <c r="I13" s="113" t="e">
        <f>VLOOKUP(J13,借上宿舎台帳!$B$6:$C$25,2,FALSE)</f>
        <v>#N/A</v>
      </c>
      <c r="J13" s="379">
        <f>'第２号様式（第１四半期）'!F21</f>
        <v>0</v>
      </c>
      <c r="K13" s="379"/>
      <c r="L13" s="112">
        <f>VLOOKUP(A13,'第２号様式（第１四半期）'!$A$9:$P$68,14,FALSE)</f>
        <v>0</v>
      </c>
      <c r="M13" s="112">
        <f>VLOOKUP(A13,'第２号様式（第１四半期）'!$A$9:$P$68,15,FALSE)</f>
        <v>0</v>
      </c>
      <c r="N13" s="112">
        <f>VLOOKUP(A13,'第２号様式（第１四半期）'!$A$9:$P$68,16,FALSE)</f>
        <v>0</v>
      </c>
      <c r="O13" s="381"/>
    </row>
    <row r="14" spans="1:17" ht="18.75" customHeight="1" x14ac:dyDescent="0.15">
      <c r="A14" s="111">
        <v>6</v>
      </c>
      <c r="B14" s="380" t="s">
        <v>199</v>
      </c>
      <c r="C14" s="380"/>
      <c r="D14" s="380" t="s">
        <v>199</v>
      </c>
      <c r="E14" s="380"/>
      <c r="F14" s="380" t="s">
        <v>199</v>
      </c>
      <c r="G14" s="380"/>
      <c r="H14" s="112">
        <f t="shared" si="0"/>
        <v>0</v>
      </c>
      <c r="I14" s="113" t="e">
        <f>VLOOKUP(J14,借上宿舎台帳!$B$6:$C$25,2,FALSE)</f>
        <v>#N/A</v>
      </c>
      <c r="J14" s="379">
        <f>'第２号様式（第１四半期）'!F24</f>
        <v>0</v>
      </c>
      <c r="K14" s="379"/>
      <c r="L14" s="112">
        <f>VLOOKUP(A14,'第２号様式（第１四半期）'!$A$9:$P$68,14,FALSE)</f>
        <v>0</v>
      </c>
      <c r="M14" s="112">
        <f>VLOOKUP(A14,'第２号様式（第１四半期）'!$A$9:$P$68,15,FALSE)</f>
        <v>0</v>
      </c>
      <c r="N14" s="112">
        <f>VLOOKUP(A14,'第２号様式（第１四半期）'!$A$9:$P$68,16,FALSE)</f>
        <v>0</v>
      </c>
      <c r="O14" s="381"/>
      <c r="Q14" t="s">
        <v>211</v>
      </c>
    </row>
    <row r="15" spans="1:17" ht="18.75" customHeight="1" x14ac:dyDescent="0.15">
      <c r="A15" s="111">
        <v>7</v>
      </c>
      <c r="B15" s="380" t="s">
        <v>199</v>
      </c>
      <c r="C15" s="380"/>
      <c r="D15" s="380" t="s">
        <v>199</v>
      </c>
      <c r="E15" s="380"/>
      <c r="F15" s="380" t="s">
        <v>199</v>
      </c>
      <c r="G15" s="380"/>
      <c r="H15" s="112">
        <f t="shared" si="0"/>
        <v>0</v>
      </c>
      <c r="I15" s="113" t="e">
        <f>VLOOKUP(J15,借上宿舎台帳!$B$6:$C$25,2,FALSE)</f>
        <v>#N/A</v>
      </c>
      <c r="J15" s="379">
        <f>'第２号様式（第１四半期）'!F27</f>
        <v>0</v>
      </c>
      <c r="K15" s="379"/>
      <c r="L15" s="112">
        <f>VLOOKUP(A15,'第２号様式（第１四半期）'!$A$9:$P$68,14,FALSE)</f>
        <v>0</v>
      </c>
      <c r="M15" s="112">
        <f>VLOOKUP(A15,'第２号様式（第１四半期）'!$A$9:$P$68,15,FALSE)</f>
        <v>0</v>
      </c>
      <c r="N15" s="112">
        <f>VLOOKUP(A15,'第２号様式（第１四半期）'!$A$9:$P$68,16,FALSE)</f>
        <v>0</v>
      </c>
      <c r="O15" s="381"/>
      <c r="Q15" t="s">
        <v>212</v>
      </c>
    </row>
    <row r="16" spans="1:17" ht="18.75" customHeight="1" x14ac:dyDescent="0.15">
      <c r="A16" s="111">
        <v>8</v>
      </c>
      <c r="B16" s="380" t="s">
        <v>199</v>
      </c>
      <c r="C16" s="380"/>
      <c r="D16" s="380" t="s">
        <v>199</v>
      </c>
      <c r="E16" s="380"/>
      <c r="F16" s="380" t="s">
        <v>199</v>
      </c>
      <c r="G16" s="380"/>
      <c r="H16" s="112">
        <f t="shared" si="0"/>
        <v>0</v>
      </c>
      <c r="I16" s="113" t="e">
        <f>VLOOKUP(J16,借上宿舎台帳!$B$6:$C$25,2,FALSE)</f>
        <v>#N/A</v>
      </c>
      <c r="J16" s="379">
        <f>'第２号様式（第１四半期）'!F30</f>
        <v>0</v>
      </c>
      <c r="K16" s="379"/>
      <c r="L16" s="112">
        <f>VLOOKUP(A16,'第２号様式（第１四半期）'!$A$9:$P$68,14,FALSE)</f>
        <v>0</v>
      </c>
      <c r="M16" s="112">
        <f>VLOOKUP(A16,'第２号様式（第１四半期）'!$A$9:$P$68,15,FALSE)</f>
        <v>0</v>
      </c>
      <c r="N16" s="112">
        <f>VLOOKUP(A16,'第２号様式（第１四半期）'!$A$9:$P$68,16,FALSE)</f>
        <v>0</v>
      </c>
      <c r="O16" s="381"/>
    </row>
    <row r="17" spans="1:15" ht="18.75" customHeight="1" x14ac:dyDescent="0.15">
      <c r="A17" s="111">
        <v>9</v>
      </c>
      <c r="B17" s="380" t="s">
        <v>199</v>
      </c>
      <c r="C17" s="380"/>
      <c r="D17" s="380" t="s">
        <v>199</v>
      </c>
      <c r="E17" s="380"/>
      <c r="F17" s="380" t="s">
        <v>199</v>
      </c>
      <c r="G17" s="380"/>
      <c r="H17" s="112">
        <f t="shared" si="0"/>
        <v>0</v>
      </c>
      <c r="I17" s="113" t="e">
        <f>VLOOKUP(J17,借上宿舎台帳!$B$6:$C$25,2,FALSE)</f>
        <v>#N/A</v>
      </c>
      <c r="J17" s="379">
        <f>'第２号様式（第１四半期）'!F33</f>
        <v>0</v>
      </c>
      <c r="K17" s="379"/>
      <c r="L17" s="112">
        <f>VLOOKUP(A17,'第２号様式（第１四半期）'!$A$9:$P$68,14,FALSE)</f>
        <v>0</v>
      </c>
      <c r="M17" s="112">
        <f>VLOOKUP(A17,'第２号様式（第１四半期）'!$A$9:$P$68,15,FALSE)</f>
        <v>0</v>
      </c>
      <c r="N17" s="112">
        <f>VLOOKUP(A17,'第２号様式（第１四半期）'!$A$9:$P$68,16,FALSE)</f>
        <v>0</v>
      </c>
      <c r="O17" s="381"/>
    </row>
    <row r="18" spans="1:15" ht="18.75" customHeight="1" x14ac:dyDescent="0.15">
      <c r="A18" s="111">
        <v>10</v>
      </c>
      <c r="B18" s="380" t="s">
        <v>199</v>
      </c>
      <c r="C18" s="380"/>
      <c r="D18" s="380" t="s">
        <v>199</v>
      </c>
      <c r="E18" s="380"/>
      <c r="F18" s="380" t="s">
        <v>199</v>
      </c>
      <c r="G18" s="380"/>
      <c r="H18" s="112">
        <f t="shared" si="0"/>
        <v>0</v>
      </c>
      <c r="I18" s="113" t="e">
        <f>VLOOKUP(J18,借上宿舎台帳!$B$6:$C$25,2,FALSE)</f>
        <v>#N/A</v>
      </c>
      <c r="J18" s="379">
        <f>'第２号様式（第１四半期）'!F36</f>
        <v>0</v>
      </c>
      <c r="K18" s="379"/>
      <c r="L18" s="112">
        <f>VLOOKUP(A18,'第２号様式（第１四半期）'!$A$9:$P$68,14,FALSE)</f>
        <v>0</v>
      </c>
      <c r="M18" s="112">
        <f>VLOOKUP(A18,'第２号様式（第１四半期）'!$A$9:$P$68,15,FALSE)</f>
        <v>0</v>
      </c>
      <c r="N18" s="112">
        <f>VLOOKUP(A18,'第２号様式（第１四半期）'!$A$9:$P$68,16,FALSE)</f>
        <v>0</v>
      </c>
      <c r="O18" s="381"/>
    </row>
    <row r="19" spans="1:15" ht="18.75" customHeight="1" x14ac:dyDescent="0.15">
      <c r="A19" s="111">
        <v>11</v>
      </c>
      <c r="B19" s="380" t="s">
        <v>199</v>
      </c>
      <c r="C19" s="380"/>
      <c r="D19" s="380" t="s">
        <v>199</v>
      </c>
      <c r="E19" s="380"/>
      <c r="F19" s="380" t="s">
        <v>199</v>
      </c>
      <c r="G19" s="380"/>
      <c r="H19" s="112">
        <f t="shared" si="0"/>
        <v>0</v>
      </c>
      <c r="I19" s="113" t="e">
        <f>VLOOKUP(J19,借上宿舎台帳!$B$6:$C$25,2,FALSE)</f>
        <v>#N/A</v>
      </c>
      <c r="J19" s="379">
        <f>'第２号様式（第１四半期）'!F39</f>
        <v>0</v>
      </c>
      <c r="K19" s="379"/>
      <c r="L19" s="112">
        <f>VLOOKUP(A19,'第２号様式（第１四半期）'!$A$9:$P$68,14,FALSE)</f>
        <v>0</v>
      </c>
      <c r="M19" s="112">
        <f>VLOOKUP(A19,'第２号様式（第１四半期）'!$A$9:$P$68,15,FALSE)</f>
        <v>0</v>
      </c>
      <c r="N19" s="112">
        <f>VLOOKUP(A19,'第２号様式（第１四半期）'!$A$9:$P$68,16,FALSE)</f>
        <v>0</v>
      </c>
      <c r="O19" s="381"/>
    </row>
    <row r="20" spans="1:15" ht="18.75" customHeight="1" x14ac:dyDescent="0.15">
      <c r="A20" s="111">
        <v>12</v>
      </c>
      <c r="B20" s="380" t="s">
        <v>199</v>
      </c>
      <c r="C20" s="380"/>
      <c r="D20" s="380" t="s">
        <v>199</v>
      </c>
      <c r="E20" s="380"/>
      <c r="F20" s="380" t="s">
        <v>199</v>
      </c>
      <c r="G20" s="380"/>
      <c r="H20" s="112">
        <f t="shared" si="0"/>
        <v>0</v>
      </c>
      <c r="I20" s="113" t="e">
        <f>VLOOKUP(J20,借上宿舎台帳!$B$6:$C$25,2,FALSE)</f>
        <v>#N/A</v>
      </c>
      <c r="J20" s="379">
        <f>'第２号様式（第１四半期）'!F42</f>
        <v>0</v>
      </c>
      <c r="K20" s="379"/>
      <c r="L20" s="112">
        <f>VLOOKUP(A20,'第２号様式（第１四半期）'!$A$9:$P$68,14,FALSE)</f>
        <v>0</v>
      </c>
      <c r="M20" s="112">
        <f>VLOOKUP(A20,'第２号様式（第１四半期）'!$A$9:$P$68,15,FALSE)</f>
        <v>0</v>
      </c>
      <c r="N20" s="112">
        <f>VLOOKUP(A20,'第２号様式（第１四半期）'!$A$9:$P$68,16,FALSE)</f>
        <v>0</v>
      </c>
      <c r="O20" s="381"/>
    </row>
    <row r="21" spans="1:15" ht="18.75" customHeight="1" x14ac:dyDescent="0.15">
      <c r="A21" s="111">
        <v>13</v>
      </c>
      <c r="B21" s="380" t="s">
        <v>199</v>
      </c>
      <c r="C21" s="380"/>
      <c r="D21" s="380" t="s">
        <v>199</v>
      </c>
      <c r="E21" s="380"/>
      <c r="F21" s="380" t="s">
        <v>199</v>
      </c>
      <c r="G21" s="380"/>
      <c r="H21" s="112">
        <f t="shared" si="0"/>
        <v>0</v>
      </c>
      <c r="I21" s="113" t="e">
        <f>VLOOKUP(J21,借上宿舎台帳!$B$6:$C$25,2,FALSE)</f>
        <v>#N/A</v>
      </c>
      <c r="J21" s="379">
        <f>'第２号様式（第１四半期）'!F45</f>
        <v>0</v>
      </c>
      <c r="K21" s="379"/>
      <c r="L21" s="112">
        <f>VLOOKUP(A21,'第２号様式（第１四半期）'!$A$9:$P$68,14,FALSE)</f>
        <v>0</v>
      </c>
      <c r="M21" s="112">
        <f>VLOOKUP(A21,'第２号様式（第１四半期）'!$A$9:$P$68,15,FALSE)</f>
        <v>0</v>
      </c>
      <c r="N21" s="112">
        <f>VLOOKUP(A21,'第２号様式（第１四半期）'!$A$9:$P$68,16,FALSE)</f>
        <v>0</v>
      </c>
      <c r="O21" s="381"/>
    </row>
    <row r="22" spans="1:15" ht="18.75" customHeight="1" x14ac:dyDescent="0.15">
      <c r="A22" s="111">
        <v>14</v>
      </c>
      <c r="B22" s="380" t="s">
        <v>199</v>
      </c>
      <c r="C22" s="380"/>
      <c r="D22" s="380" t="s">
        <v>199</v>
      </c>
      <c r="E22" s="380"/>
      <c r="F22" s="380" t="s">
        <v>199</v>
      </c>
      <c r="G22" s="380"/>
      <c r="H22" s="112">
        <f t="shared" si="0"/>
        <v>0</v>
      </c>
      <c r="I22" s="113" t="e">
        <f>VLOOKUP(J22,借上宿舎台帳!$B$6:$C$25,2,FALSE)</f>
        <v>#N/A</v>
      </c>
      <c r="J22" s="379">
        <f>'第２号様式（第１四半期）'!F48</f>
        <v>0</v>
      </c>
      <c r="K22" s="379"/>
      <c r="L22" s="112">
        <f>VLOOKUP(A22,'第２号様式（第１四半期）'!$A$9:$P$68,14,FALSE)</f>
        <v>0</v>
      </c>
      <c r="M22" s="112">
        <f>VLOOKUP(A22,'第２号様式（第１四半期）'!$A$9:$P$68,15,FALSE)</f>
        <v>0</v>
      </c>
      <c r="N22" s="112">
        <f>VLOOKUP(A22,'第２号様式（第１四半期）'!$A$9:$P$68,16,FALSE)</f>
        <v>0</v>
      </c>
      <c r="O22" s="381"/>
    </row>
    <row r="23" spans="1:15" ht="18.75" customHeight="1" x14ac:dyDescent="0.15">
      <c r="A23" s="111">
        <v>15</v>
      </c>
      <c r="B23" s="380" t="s">
        <v>199</v>
      </c>
      <c r="C23" s="380"/>
      <c r="D23" s="380" t="s">
        <v>199</v>
      </c>
      <c r="E23" s="380"/>
      <c r="F23" s="380" t="s">
        <v>199</v>
      </c>
      <c r="G23" s="380"/>
      <c r="H23" s="112">
        <f t="shared" si="0"/>
        <v>0</v>
      </c>
      <c r="I23" s="113" t="e">
        <f>VLOOKUP(J23,借上宿舎台帳!$B$6:$C$25,2,FALSE)</f>
        <v>#N/A</v>
      </c>
      <c r="J23" s="379">
        <f>'第２号様式（第１四半期）'!F51</f>
        <v>0</v>
      </c>
      <c r="K23" s="379"/>
      <c r="L23" s="112">
        <f>VLOOKUP(A23,'第２号様式（第１四半期）'!$A$9:$P$68,14,FALSE)</f>
        <v>0</v>
      </c>
      <c r="M23" s="112">
        <f>VLOOKUP(A23,'第２号様式（第１四半期）'!$A$9:$P$68,15,FALSE)</f>
        <v>0</v>
      </c>
      <c r="N23" s="112">
        <f>VLOOKUP(A23,'第２号様式（第１四半期）'!$A$9:$P$68,16,FALSE)</f>
        <v>0</v>
      </c>
      <c r="O23" s="381"/>
    </row>
    <row r="24" spans="1:15" ht="18.75" customHeight="1" x14ac:dyDescent="0.15">
      <c r="A24" s="111">
        <v>16</v>
      </c>
      <c r="B24" s="380" t="s">
        <v>199</v>
      </c>
      <c r="C24" s="380"/>
      <c r="D24" s="380" t="s">
        <v>199</v>
      </c>
      <c r="E24" s="380"/>
      <c r="F24" s="380" t="s">
        <v>199</v>
      </c>
      <c r="G24" s="380"/>
      <c r="H24" s="112">
        <f t="shared" si="0"/>
        <v>0</v>
      </c>
      <c r="I24" s="113" t="e">
        <f>VLOOKUP(J24,借上宿舎台帳!$B$6:$C$25,2,FALSE)</f>
        <v>#N/A</v>
      </c>
      <c r="J24" s="379">
        <f>'第２号様式（第１四半期）'!F54</f>
        <v>0</v>
      </c>
      <c r="K24" s="379"/>
      <c r="L24" s="112">
        <f>VLOOKUP(A24,'第２号様式（第１四半期）'!$A$9:$P$68,14,FALSE)</f>
        <v>0</v>
      </c>
      <c r="M24" s="112">
        <f>VLOOKUP(A24,'第２号様式（第１四半期）'!$A$9:$P$68,15,FALSE)</f>
        <v>0</v>
      </c>
      <c r="N24" s="112">
        <f>VLOOKUP(A24,'第２号様式（第１四半期）'!$A$9:$P$68,16,FALSE)</f>
        <v>0</v>
      </c>
      <c r="O24" s="381"/>
    </row>
    <row r="25" spans="1:15" ht="18.75" customHeight="1" x14ac:dyDescent="0.15">
      <c r="A25" s="111">
        <v>17</v>
      </c>
      <c r="B25" s="380" t="s">
        <v>199</v>
      </c>
      <c r="C25" s="380"/>
      <c r="D25" s="380" t="s">
        <v>199</v>
      </c>
      <c r="E25" s="380"/>
      <c r="F25" s="380" t="s">
        <v>199</v>
      </c>
      <c r="G25" s="380"/>
      <c r="H25" s="112">
        <f t="shared" si="0"/>
        <v>0</v>
      </c>
      <c r="I25" s="113" t="e">
        <f>VLOOKUP(J25,借上宿舎台帳!$B$6:$C$25,2,FALSE)</f>
        <v>#N/A</v>
      </c>
      <c r="J25" s="379">
        <f>'第２号様式（第１四半期）'!F57</f>
        <v>0</v>
      </c>
      <c r="K25" s="379"/>
      <c r="L25" s="112">
        <f>VLOOKUP(A25,'第２号様式（第１四半期）'!$A$9:$P$68,14,FALSE)</f>
        <v>0</v>
      </c>
      <c r="M25" s="112">
        <f>VLOOKUP(A25,'第２号様式（第１四半期）'!$A$9:$P$68,15,FALSE)</f>
        <v>0</v>
      </c>
      <c r="N25" s="112">
        <f>VLOOKUP(A25,'第２号様式（第１四半期）'!$A$9:$P$68,16,FALSE)</f>
        <v>0</v>
      </c>
      <c r="O25" s="381"/>
    </row>
    <row r="26" spans="1:15" ht="18.75" customHeight="1" x14ac:dyDescent="0.15">
      <c r="A26" s="111">
        <v>18</v>
      </c>
      <c r="B26" s="380" t="s">
        <v>199</v>
      </c>
      <c r="C26" s="380"/>
      <c r="D26" s="380" t="s">
        <v>199</v>
      </c>
      <c r="E26" s="380"/>
      <c r="F26" s="380" t="s">
        <v>199</v>
      </c>
      <c r="G26" s="380"/>
      <c r="H26" s="112">
        <f t="shared" si="0"/>
        <v>0</v>
      </c>
      <c r="I26" s="113" t="e">
        <f>VLOOKUP(J26,借上宿舎台帳!$B$6:$C$25,2,FALSE)</f>
        <v>#N/A</v>
      </c>
      <c r="J26" s="379">
        <f>'第２号様式（第１四半期）'!F60</f>
        <v>0</v>
      </c>
      <c r="K26" s="379"/>
      <c r="L26" s="112">
        <f>VLOOKUP(A26,'第２号様式（第１四半期）'!$A$9:$P$68,14,FALSE)</f>
        <v>0</v>
      </c>
      <c r="M26" s="112">
        <f>VLOOKUP(A26,'第２号様式（第１四半期）'!$A$9:$P$68,15,FALSE)</f>
        <v>0</v>
      </c>
      <c r="N26" s="112">
        <f>VLOOKUP(A26,'第２号様式（第１四半期）'!$A$9:$P$68,16,FALSE)</f>
        <v>0</v>
      </c>
      <c r="O26" s="381"/>
    </row>
    <row r="27" spans="1:15" ht="18.75" customHeight="1" x14ac:dyDescent="0.15">
      <c r="A27" s="111">
        <v>19</v>
      </c>
      <c r="B27" s="380" t="s">
        <v>199</v>
      </c>
      <c r="C27" s="380"/>
      <c r="D27" s="380" t="s">
        <v>199</v>
      </c>
      <c r="E27" s="380"/>
      <c r="F27" s="380" t="s">
        <v>199</v>
      </c>
      <c r="G27" s="380"/>
      <c r="H27" s="112">
        <f t="shared" si="0"/>
        <v>0</v>
      </c>
      <c r="I27" s="113" t="e">
        <f>VLOOKUP(J27,借上宿舎台帳!$B$6:$C$25,2,FALSE)</f>
        <v>#N/A</v>
      </c>
      <c r="J27" s="379">
        <f>'第２号様式（第１四半期）'!F63</f>
        <v>0</v>
      </c>
      <c r="K27" s="379"/>
      <c r="L27" s="112">
        <f>VLOOKUP(A27,'第２号様式（第１四半期）'!$A$9:$P$68,14,FALSE)</f>
        <v>0</v>
      </c>
      <c r="M27" s="112">
        <f>VLOOKUP(A27,'第２号様式（第１四半期）'!$A$9:$P$68,15,FALSE)</f>
        <v>0</v>
      </c>
      <c r="N27" s="112">
        <f>VLOOKUP(A27,'第２号様式（第１四半期）'!$A$9:$P$68,16,FALSE)</f>
        <v>0</v>
      </c>
      <c r="O27" s="381"/>
    </row>
    <row r="28" spans="1:15" ht="18.75" customHeight="1" x14ac:dyDescent="0.15">
      <c r="A28" s="111">
        <v>20</v>
      </c>
      <c r="B28" s="380" t="s">
        <v>199</v>
      </c>
      <c r="C28" s="380"/>
      <c r="D28" s="380" t="s">
        <v>199</v>
      </c>
      <c r="E28" s="380"/>
      <c r="F28" s="380" t="s">
        <v>199</v>
      </c>
      <c r="G28" s="380"/>
      <c r="H28" s="112">
        <f t="shared" si="0"/>
        <v>0</v>
      </c>
      <c r="I28" s="113" t="e">
        <f>VLOOKUP(J28,借上宿舎台帳!$B$6:$C$25,2,FALSE)</f>
        <v>#N/A</v>
      </c>
      <c r="J28" s="379">
        <f>'第２号様式（第１四半期）'!F66</f>
        <v>0</v>
      </c>
      <c r="K28" s="379"/>
      <c r="L28" s="112">
        <f>VLOOKUP(A28,'第２号様式（第１四半期）'!$A$9:$P$68,14,FALSE)</f>
        <v>0</v>
      </c>
      <c r="M28" s="112">
        <f>VLOOKUP(A28,'第２号様式（第１四半期）'!$A$9:$P$68,15,FALSE)</f>
        <v>0</v>
      </c>
      <c r="N28" s="112">
        <f>VLOOKUP(A28,'第２号様式（第１四半期）'!$A$9:$P$68,16,FALSE)</f>
        <v>0</v>
      </c>
      <c r="O28" s="381"/>
    </row>
    <row r="29" spans="1:15" ht="18.75" customHeight="1" x14ac:dyDescent="0.15"/>
    <row r="30" spans="1:15" ht="18.75" customHeight="1" x14ac:dyDescent="0.15">
      <c r="A30" s="348" t="s">
        <v>117</v>
      </c>
      <c r="B30" s="348"/>
      <c r="C30" s="348"/>
      <c r="D30" s="348"/>
      <c r="E30" s="348"/>
    </row>
    <row r="31" spans="1:15" ht="17.850000000000001" customHeight="1" x14ac:dyDescent="0.15"/>
    <row r="32" spans="1:15" ht="17.850000000000001" customHeight="1" x14ac:dyDescent="0.15">
      <c r="H32" s="90" t="s">
        <v>116</v>
      </c>
      <c r="I32" s="90"/>
      <c r="J32" s="90"/>
      <c r="K32" s="90"/>
      <c r="L32" s="90"/>
      <c r="M32" s="90"/>
      <c r="N32" s="90"/>
      <c r="O32" s="94"/>
    </row>
  </sheetData>
  <sheetProtection password="CAAA" sheet="1" objects="1" scenarios="1"/>
  <mergeCells count="97">
    <mergeCell ref="L4:N4"/>
    <mergeCell ref="K3:N3"/>
    <mergeCell ref="A3:J4"/>
    <mergeCell ref="B8:C8"/>
    <mergeCell ref="B6:G7"/>
    <mergeCell ref="J7:K8"/>
    <mergeCell ref="A6:A8"/>
    <mergeCell ref="L7:N7"/>
    <mergeCell ref="H6:H8"/>
    <mergeCell ref="I6:O6"/>
    <mergeCell ref="I7:I8"/>
    <mergeCell ref="F8:G8"/>
    <mergeCell ref="D8:E8"/>
    <mergeCell ref="O7:O8"/>
    <mergeCell ref="F9:G9"/>
    <mergeCell ref="D9:E9"/>
    <mergeCell ref="B9:C9"/>
    <mergeCell ref="B10:C10"/>
    <mergeCell ref="D10:E10"/>
    <mergeCell ref="F10:G10"/>
    <mergeCell ref="D11:E11"/>
    <mergeCell ref="F11:G11"/>
    <mergeCell ref="B12:C12"/>
    <mergeCell ref="D12:E12"/>
    <mergeCell ref="F12:G12"/>
    <mergeCell ref="B11:C11"/>
    <mergeCell ref="B13:C13"/>
    <mergeCell ref="D13:E13"/>
    <mergeCell ref="F13:G13"/>
    <mergeCell ref="B14:C14"/>
    <mergeCell ref="D14:E14"/>
    <mergeCell ref="F14:G14"/>
    <mergeCell ref="D18:E18"/>
    <mergeCell ref="F18:G18"/>
    <mergeCell ref="B15:C15"/>
    <mergeCell ref="D15:E15"/>
    <mergeCell ref="F15:G15"/>
    <mergeCell ref="B16:C16"/>
    <mergeCell ref="D16:E16"/>
    <mergeCell ref="F16:G16"/>
    <mergeCell ref="B28:C28"/>
    <mergeCell ref="D28:E28"/>
    <mergeCell ref="F28:G28"/>
    <mergeCell ref="B25:C25"/>
    <mergeCell ref="D25:E25"/>
    <mergeCell ref="F25:G25"/>
    <mergeCell ref="B26:C26"/>
    <mergeCell ref="D26:E26"/>
    <mergeCell ref="F26:G26"/>
    <mergeCell ref="J10:K10"/>
    <mergeCell ref="J11:K11"/>
    <mergeCell ref="B27:C27"/>
    <mergeCell ref="D27:E27"/>
    <mergeCell ref="F27:G27"/>
    <mergeCell ref="B23:C23"/>
    <mergeCell ref="D23:E23"/>
    <mergeCell ref="F23:G23"/>
    <mergeCell ref="F19:G19"/>
    <mergeCell ref="B20:C20"/>
    <mergeCell ref="D20:E20"/>
    <mergeCell ref="F20:G20"/>
    <mergeCell ref="B17:C17"/>
    <mergeCell ref="D17:E17"/>
    <mergeCell ref="F17:G17"/>
    <mergeCell ref="B18:C18"/>
    <mergeCell ref="D19:E19"/>
    <mergeCell ref="J18:K18"/>
    <mergeCell ref="O9:O28"/>
    <mergeCell ref="J28:K28"/>
    <mergeCell ref="J27:K27"/>
    <mergeCell ref="J26:K26"/>
    <mergeCell ref="J25:K25"/>
    <mergeCell ref="J24:K24"/>
    <mergeCell ref="J23:K23"/>
    <mergeCell ref="J9:K9"/>
    <mergeCell ref="J17:K17"/>
    <mergeCell ref="J16:K16"/>
    <mergeCell ref="J15:K15"/>
    <mergeCell ref="J14:K14"/>
    <mergeCell ref="J13:K13"/>
    <mergeCell ref="J12:K12"/>
    <mergeCell ref="L1:O1"/>
    <mergeCell ref="A30:E30"/>
    <mergeCell ref="J22:K22"/>
    <mergeCell ref="J21:K21"/>
    <mergeCell ref="J20:K20"/>
    <mergeCell ref="J19:K19"/>
    <mergeCell ref="B24:C24"/>
    <mergeCell ref="D24:E24"/>
    <mergeCell ref="F24:G24"/>
    <mergeCell ref="B21:C21"/>
    <mergeCell ref="D21:E21"/>
    <mergeCell ref="F21:G21"/>
    <mergeCell ref="B22:C22"/>
    <mergeCell ref="D22:E22"/>
    <mergeCell ref="F22:G22"/>
    <mergeCell ref="B19:C19"/>
  </mergeCells>
  <phoneticPr fontId="2"/>
  <dataValidations count="1">
    <dataValidation type="list" allowBlank="1" showInputMessage="1" showErrorMessage="1" sqref="O3" xr:uid="{00000000-0002-0000-0700-000000000000}">
      <formula1>$Q$14:$Q$15</formula1>
    </dataValidation>
  </dataValidations>
  <pageMargins left="0.19685039370078741" right="0.19685039370078741" top="0.55118110236220474" bottom="0.15748031496062992"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92D050"/>
    <pageSetUpPr fitToPage="1"/>
  </sheetPr>
  <dimension ref="A1:S58"/>
  <sheetViews>
    <sheetView view="pageBreakPreview" zoomScale="70" zoomScaleNormal="69" zoomScaleSheetLayoutView="70" workbookViewId="0">
      <selection sqref="A1:B1"/>
    </sheetView>
  </sheetViews>
  <sheetFormatPr defaultRowHeight="13.5" x14ac:dyDescent="0.15"/>
  <cols>
    <col min="1" max="1" width="12.75" customWidth="1"/>
    <col min="5" max="5" width="9" customWidth="1"/>
  </cols>
  <sheetData>
    <row r="1" spans="1:19" ht="18.75" customHeight="1" x14ac:dyDescent="0.15">
      <c r="A1" s="181" t="s">
        <v>47</v>
      </c>
      <c r="B1" s="181"/>
    </row>
    <row r="2" spans="1:19" ht="18.75" customHeight="1" x14ac:dyDescent="0.15">
      <c r="A2" s="77"/>
      <c r="B2" s="77"/>
    </row>
    <row r="3" spans="1:19" ht="18.75" customHeight="1" x14ac:dyDescent="0.15"/>
    <row r="4" spans="1:19" ht="18.75" customHeight="1" x14ac:dyDescent="0.15"/>
    <row r="5" spans="1:19" s="15" customFormat="1" ht="18.75" customHeight="1" x14ac:dyDescent="0.15">
      <c r="A5" s="181" t="s">
        <v>194</v>
      </c>
      <c r="B5" s="181"/>
      <c r="C5" s="181"/>
      <c r="D5" s="181"/>
      <c r="E5" s="181"/>
      <c r="F5" s="181"/>
      <c r="G5" s="181"/>
      <c r="H5" s="181"/>
      <c r="I5" s="181"/>
      <c r="J5" s="181"/>
      <c r="K5" s="181"/>
      <c r="L5" s="181"/>
      <c r="M5" s="181"/>
      <c r="N5" s="10"/>
      <c r="O5" s="10"/>
      <c r="P5" s="14"/>
      <c r="Q5" s="14"/>
      <c r="R5" s="14"/>
      <c r="S5" s="14"/>
    </row>
    <row r="6" spans="1:19" s="15" customFormat="1" ht="18.75" customHeight="1" x14ac:dyDescent="0.15">
      <c r="A6" s="77"/>
      <c r="B6" s="77"/>
      <c r="C6" s="77"/>
      <c r="D6" s="77"/>
      <c r="E6" s="77"/>
      <c r="F6" s="77"/>
      <c r="G6" s="77"/>
      <c r="H6" s="77"/>
      <c r="I6" s="77"/>
      <c r="J6" s="77"/>
      <c r="K6" s="77"/>
      <c r="L6" s="77"/>
      <c r="M6" s="77"/>
      <c r="N6" s="10"/>
      <c r="O6" s="10"/>
      <c r="P6" s="14"/>
      <c r="Q6" s="14"/>
      <c r="R6" s="14"/>
      <c r="S6" s="14"/>
    </row>
    <row r="7" spans="1:19" ht="18.75" customHeight="1" x14ac:dyDescent="0.15"/>
    <row r="8" spans="1:19" ht="18.75" customHeight="1" x14ac:dyDescent="0.15"/>
    <row r="9" spans="1:19" ht="18.75" customHeight="1" x14ac:dyDescent="0.15">
      <c r="K9" s="182">
        <v>45931</v>
      </c>
      <c r="L9" s="182"/>
      <c r="M9" s="182"/>
    </row>
    <row r="10" spans="1:19" ht="18.75" customHeight="1" x14ac:dyDescent="0.15">
      <c r="K10" s="88"/>
      <c r="L10" s="88"/>
      <c r="M10" s="88"/>
    </row>
    <row r="11" spans="1:19" ht="18.75" customHeight="1" x14ac:dyDescent="0.15"/>
    <row r="12" spans="1:19" ht="18.75" customHeight="1" x14ac:dyDescent="0.15"/>
    <row r="13" spans="1:19" ht="18.75" customHeight="1" x14ac:dyDescent="0.15">
      <c r="A13" s="180" t="s">
        <v>28</v>
      </c>
      <c r="B13" s="180"/>
      <c r="C13" s="180"/>
      <c r="D13" s="180"/>
    </row>
    <row r="14" spans="1:19" ht="18.75" customHeight="1" x14ac:dyDescent="0.15">
      <c r="A14" s="95"/>
      <c r="B14" s="95"/>
      <c r="C14" s="95"/>
      <c r="D14" s="95"/>
    </row>
    <row r="15" spans="1:19" ht="18.75" customHeight="1" x14ac:dyDescent="0.15"/>
    <row r="16" spans="1:19" ht="18.75" customHeight="1" x14ac:dyDescent="0.15"/>
    <row r="17" spans="1:13" ht="18.75" customHeight="1" x14ac:dyDescent="0.15">
      <c r="G17" s="184" t="s">
        <v>29</v>
      </c>
      <c r="H17" s="184"/>
      <c r="I17" s="183">
        <f>作成フォーム!O3</f>
        <v>0</v>
      </c>
      <c r="J17" s="183"/>
      <c r="K17" s="183"/>
      <c r="L17" s="183"/>
      <c r="M17" s="183"/>
    </row>
    <row r="18" spans="1:13" ht="18.75" customHeight="1" x14ac:dyDescent="0.15">
      <c r="G18" s="185" t="s">
        <v>30</v>
      </c>
      <c r="H18" s="185"/>
      <c r="I18" s="183">
        <f>作成フォーム!O4</f>
        <v>0</v>
      </c>
      <c r="J18" s="183"/>
      <c r="K18" s="183"/>
      <c r="L18" s="183"/>
      <c r="M18" s="183"/>
    </row>
    <row r="19" spans="1:13" ht="18.75" customHeight="1" x14ac:dyDescent="0.15">
      <c r="G19" s="186" t="s">
        <v>2</v>
      </c>
      <c r="H19" s="186"/>
      <c r="I19" s="183">
        <f>作成フォーム!O5</f>
        <v>0</v>
      </c>
      <c r="J19" s="183"/>
      <c r="K19" s="183"/>
      <c r="L19" s="183"/>
      <c r="M19" s="183"/>
    </row>
    <row r="20" spans="1:13" ht="18.75" customHeight="1" x14ac:dyDescent="0.15">
      <c r="G20" s="96"/>
      <c r="H20" s="96"/>
      <c r="I20" s="97"/>
      <c r="J20" s="97"/>
      <c r="K20" s="97"/>
      <c r="L20" s="97"/>
      <c r="M20" s="97"/>
    </row>
    <row r="21" spans="1:13" ht="18.75" customHeight="1" x14ac:dyDescent="0.15"/>
    <row r="22" spans="1:13" ht="18.75" customHeight="1" x14ac:dyDescent="0.15"/>
    <row r="23" spans="1:13" ht="18.75" customHeight="1" x14ac:dyDescent="0.15">
      <c r="A23" s="180" t="s">
        <v>201</v>
      </c>
      <c r="B23" s="180"/>
      <c r="C23" s="180"/>
      <c r="D23" s="180"/>
      <c r="E23" s="180"/>
      <c r="F23" s="180"/>
      <c r="G23" s="180"/>
      <c r="H23" s="180"/>
      <c r="I23" s="180"/>
      <c r="J23" s="180"/>
      <c r="K23" s="180"/>
      <c r="L23" s="180"/>
      <c r="M23" s="180"/>
    </row>
    <row r="24" spans="1:13" ht="18.75" customHeight="1" x14ac:dyDescent="0.15">
      <c r="A24" s="187" t="s">
        <v>48</v>
      </c>
      <c r="B24" s="187"/>
      <c r="C24" s="187"/>
      <c r="D24" s="187"/>
      <c r="E24" s="187"/>
      <c r="F24" s="187"/>
      <c r="G24" s="187"/>
      <c r="H24" s="187"/>
      <c r="I24" s="187"/>
      <c r="J24" s="187"/>
      <c r="K24" s="187"/>
      <c r="L24" s="187"/>
      <c r="M24" s="187"/>
    </row>
    <row r="25" spans="1:13" ht="18.75" customHeight="1" x14ac:dyDescent="0.15">
      <c r="A25" s="89"/>
      <c r="B25" s="89"/>
      <c r="C25" s="89"/>
      <c r="D25" s="89"/>
      <c r="E25" s="89"/>
      <c r="F25" s="89"/>
      <c r="G25" s="89"/>
      <c r="H25" s="89"/>
      <c r="I25" s="89"/>
      <c r="J25" s="89"/>
      <c r="K25" s="89"/>
      <c r="L25" s="89"/>
      <c r="M25" s="89"/>
    </row>
    <row r="26" spans="1:13" ht="18.75" customHeight="1" x14ac:dyDescent="0.15"/>
    <row r="27" spans="1:13" ht="18.75" customHeight="1" x14ac:dyDescent="0.15"/>
    <row r="28" spans="1:13" ht="18.75" customHeight="1" x14ac:dyDescent="0.15">
      <c r="A28" s="180" t="s">
        <v>32</v>
      </c>
      <c r="B28" s="180"/>
      <c r="C28" s="183">
        <f>作成フォーム!O6</f>
        <v>0</v>
      </c>
      <c r="D28" s="183"/>
      <c r="E28" s="183"/>
      <c r="F28" s="183"/>
      <c r="G28" s="183"/>
      <c r="H28" s="183"/>
      <c r="I28" s="183"/>
    </row>
    <row r="29" spans="1:13" ht="18.75" customHeight="1" x14ac:dyDescent="0.15">
      <c r="A29" s="95"/>
      <c r="B29" s="95"/>
      <c r="C29" s="97"/>
      <c r="D29" s="97"/>
      <c r="E29" s="97"/>
      <c r="F29" s="97"/>
      <c r="G29" s="97"/>
      <c r="H29" s="97"/>
      <c r="I29" s="97"/>
    </row>
    <row r="30" spans="1:13" ht="18.75" customHeight="1" x14ac:dyDescent="0.15"/>
    <row r="31" spans="1:13" ht="18.75" customHeight="1" x14ac:dyDescent="0.15"/>
    <row r="32" spans="1:13" ht="18.75" customHeight="1" x14ac:dyDescent="0.15">
      <c r="A32" s="180" t="s">
        <v>33</v>
      </c>
      <c r="B32" s="180"/>
      <c r="D32" s="181">
        <f>'第２号様式（第２四半期）'!T26</f>
        <v>0</v>
      </c>
      <c r="E32" s="181"/>
      <c r="F32" s="98" t="s">
        <v>35</v>
      </c>
    </row>
    <row r="33" spans="1:9" ht="18.75" customHeight="1" x14ac:dyDescent="0.15">
      <c r="A33" s="95"/>
      <c r="B33" s="95"/>
      <c r="D33" s="77"/>
      <c r="E33" s="77"/>
      <c r="F33" s="98"/>
    </row>
    <row r="34" spans="1:9" ht="18.75" customHeight="1" x14ac:dyDescent="0.15"/>
    <row r="35" spans="1:9" ht="18.75" customHeight="1" x14ac:dyDescent="0.15"/>
    <row r="36" spans="1:9" ht="18.75" customHeight="1" x14ac:dyDescent="0.15">
      <c r="A36" s="180" t="s">
        <v>34</v>
      </c>
      <c r="B36" s="180"/>
      <c r="C36" s="188">
        <f>作成フォーム!O8</f>
        <v>0</v>
      </c>
      <c r="D36" s="188"/>
      <c r="E36" s="188"/>
      <c r="F36" s="98" t="s">
        <v>31</v>
      </c>
      <c r="G36" s="188">
        <f>作成フォーム!AD8</f>
        <v>0</v>
      </c>
      <c r="H36" s="188"/>
      <c r="I36" s="188"/>
    </row>
    <row r="37" spans="1:9" ht="18.75" customHeight="1" x14ac:dyDescent="0.15">
      <c r="A37" s="95"/>
      <c r="B37" s="95"/>
      <c r="C37" s="98"/>
      <c r="D37" s="98"/>
      <c r="E37" s="98"/>
      <c r="F37" s="98"/>
      <c r="G37" s="98"/>
      <c r="H37" s="98"/>
      <c r="I37" s="98"/>
    </row>
    <row r="38" spans="1:9" ht="18.75" customHeight="1" x14ac:dyDescent="0.15"/>
    <row r="39" spans="1:9" ht="18.75" customHeight="1" x14ac:dyDescent="0.15"/>
    <row r="40" spans="1:9" ht="18.75" customHeight="1" x14ac:dyDescent="0.15">
      <c r="A40" s="180" t="s">
        <v>49</v>
      </c>
      <c r="B40" s="180"/>
      <c r="C40" s="180"/>
      <c r="D40" s="99"/>
      <c r="E40" s="189">
        <f>'第２号様式（第２四半期）'!Q69</f>
        <v>0</v>
      </c>
      <c r="F40" s="189"/>
      <c r="G40" s="98" t="s">
        <v>36</v>
      </c>
    </row>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spans="1:13" ht="18.75" customHeight="1" x14ac:dyDescent="0.15">
      <c r="A49" s="180" t="s">
        <v>37</v>
      </c>
      <c r="B49" s="180"/>
    </row>
    <row r="50" spans="1:13" ht="18.75" customHeight="1" x14ac:dyDescent="0.15">
      <c r="A50" s="180" t="s">
        <v>50</v>
      </c>
      <c r="B50" s="180"/>
      <c r="C50" s="180"/>
      <c r="D50" s="180"/>
      <c r="E50" s="180"/>
      <c r="F50" s="180"/>
      <c r="G50" s="180"/>
      <c r="H50" s="180"/>
      <c r="I50" s="180"/>
      <c r="J50" s="180"/>
      <c r="K50" s="180"/>
      <c r="L50" s="180"/>
      <c r="M50" s="180"/>
    </row>
    <row r="51" spans="1:13" ht="18.75" customHeight="1" x14ac:dyDescent="0.15">
      <c r="A51" s="180" t="s">
        <v>51</v>
      </c>
      <c r="B51" s="180"/>
      <c r="C51" s="180"/>
      <c r="D51" s="180"/>
      <c r="E51" s="180"/>
      <c r="F51" s="180"/>
      <c r="G51" s="180"/>
      <c r="H51" s="180"/>
      <c r="I51" s="180"/>
      <c r="J51" s="180"/>
      <c r="K51" s="180"/>
      <c r="L51" s="180"/>
      <c r="M51" s="180"/>
    </row>
    <row r="52" spans="1:13" ht="18.75" customHeight="1" x14ac:dyDescent="0.15">
      <c r="A52" s="180" t="s">
        <v>52</v>
      </c>
      <c r="B52" s="180"/>
      <c r="C52" s="180"/>
      <c r="D52" s="180"/>
      <c r="E52" s="180"/>
      <c r="F52" s="180"/>
      <c r="G52" s="180"/>
      <c r="H52" s="180"/>
      <c r="I52" s="180"/>
      <c r="J52" s="180"/>
      <c r="K52" s="180"/>
      <c r="L52" s="180"/>
      <c r="M52" s="180"/>
    </row>
    <row r="53" spans="1:13" ht="18.75" customHeight="1" x14ac:dyDescent="0.15">
      <c r="A53" s="180" t="s">
        <v>53</v>
      </c>
      <c r="B53" s="180"/>
      <c r="C53" s="180"/>
      <c r="D53" s="180"/>
      <c r="E53" s="180"/>
      <c r="F53" s="180"/>
      <c r="G53" s="180"/>
      <c r="H53" s="180"/>
      <c r="I53" s="180"/>
      <c r="J53" s="180"/>
      <c r="K53" s="180"/>
      <c r="L53" s="180"/>
      <c r="M53" s="180"/>
    </row>
    <row r="54" spans="1:13" ht="18.75" customHeight="1" x14ac:dyDescent="0.15">
      <c r="A54" s="180" t="s">
        <v>54</v>
      </c>
      <c r="B54" s="180"/>
      <c r="C54" s="180"/>
      <c r="D54" s="180"/>
      <c r="E54" s="180"/>
      <c r="F54" s="180"/>
      <c r="G54" s="180"/>
      <c r="H54" s="180"/>
      <c r="I54" s="180"/>
      <c r="J54" s="180"/>
      <c r="K54" s="180"/>
      <c r="L54" s="180"/>
      <c r="M54" s="180"/>
    </row>
    <row r="55" spans="1:13" ht="18.75" customHeight="1" x14ac:dyDescent="0.15">
      <c r="A55" s="180" t="s">
        <v>55</v>
      </c>
      <c r="B55" s="180"/>
      <c r="C55" s="180"/>
      <c r="D55" s="180"/>
      <c r="E55" s="180"/>
      <c r="F55" s="180"/>
      <c r="G55" s="180"/>
      <c r="H55" s="180"/>
      <c r="I55" s="180"/>
      <c r="J55" s="180"/>
      <c r="K55" s="180"/>
      <c r="L55" s="180"/>
      <c r="M55" s="180"/>
    </row>
    <row r="56" spans="1:13" ht="18.75" customHeight="1" x14ac:dyDescent="0.15">
      <c r="A56" s="180" t="s">
        <v>56</v>
      </c>
      <c r="B56" s="180"/>
      <c r="C56" s="180"/>
      <c r="D56" s="180"/>
      <c r="E56" s="180"/>
      <c r="F56" s="180"/>
      <c r="G56" s="180"/>
      <c r="H56" s="180"/>
      <c r="I56" s="180"/>
      <c r="J56" s="180"/>
      <c r="K56" s="180"/>
      <c r="L56" s="180"/>
      <c r="M56" s="180"/>
    </row>
    <row r="57" spans="1:13" ht="18.75" customHeight="1" x14ac:dyDescent="0.15">
      <c r="A57" s="180" t="s">
        <v>57</v>
      </c>
      <c r="B57" s="180"/>
      <c r="C57" s="180"/>
      <c r="D57" s="180"/>
      <c r="E57" s="180"/>
      <c r="F57" s="180"/>
      <c r="G57" s="180"/>
      <c r="H57" s="180"/>
      <c r="I57" s="180"/>
      <c r="J57" s="180"/>
      <c r="K57" s="180"/>
      <c r="L57" s="180"/>
      <c r="M57" s="180"/>
    </row>
    <row r="58" spans="1:13" ht="18.75" customHeight="1" x14ac:dyDescent="0.15"/>
  </sheetData>
  <sheetProtection password="CAAA" sheet="1" objects="1" scenarios="1"/>
  <mergeCells count="30">
    <mergeCell ref="A24:M24"/>
    <mergeCell ref="A1:B1"/>
    <mergeCell ref="A5:M5"/>
    <mergeCell ref="K9:M9"/>
    <mergeCell ref="A13:D13"/>
    <mergeCell ref="G17:H17"/>
    <mergeCell ref="I17:M17"/>
    <mergeCell ref="G18:H18"/>
    <mergeCell ref="I18:M18"/>
    <mergeCell ref="G19:H19"/>
    <mergeCell ref="I19:M19"/>
    <mergeCell ref="A23:M23"/>
    <mergeCell ref="A52:M52"/>
    <mergeCell ref="A28:B28"/>
    <mergeCell ref="C28:I28"/>
    <mergeCell ref="A32:B32"/>
    <mergeCell ref="D32:E32"/>
    <mergeCell ref="A36:B36"/>
    <mergeCell ref="C36:E36"/>
    <mergeCell ref="G36:I36"/>
    <mergeCell ref="A40:C40"/>
    <mergeCell ref="E40:F40"/>
    <mergeCell ref="A49:B49"/>
    <mergeCell ref="A50:M50"/>
    <mergeCell ref="A51:M51"/>
    <mergeCell ref="A53:M53"/>
    <mergeCell ref="A54:M54"/>
    <mergeCell ref="A55:M55"/>
    <mergeCell ref="A56:M56"/>
    <mergeCell ref="A57:M57"/>
  </mergeCells>
  <phoneticPr fontId="2"/>
  <pageMargins left="0.7" right="0.7" top="0.75" bottom="0.75" header="0.3" footer="0.3"/>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27</vt:i4>
      </vt:variant>
    </vt:vector>
  </HeadingPairs>
  <TitlesOfParts>
    <vt:vector size="50" baseType="lpstr">
      <vt:lpstr>作成フォーム</vt:lpstr>
      <vt:lpstr>補助対象者名簿</vt:lpstr>
      <vt:lpstr>借上宿舎台帳</vt:lpstr>
      <vt:lpstr>第１号様式（第１四半期）</vt:lpstr>
      <vt:lpstr>第２号様式（第１四半期）</vt:lpstr>
      <vt:lpstr>日割計算書（第１四半期）</vt:lpstr>
      <vt:lpstr>各証明書（第１四半期）</vt:lpstr>
      <vt:lpstr>賃借料等振込証明書（第１四半期）【代行】</vt:lpstr>
      <vt:lpstr>第１号様式（第２四半期）</vt:lpstr>
      <vt:lpstr>第２号様式（第２四半期）</vt:lpstr>
      <vt:lpstr>日割計算書（第２四半期）</vt:lpstr>
      <vt:lpstr>各証明書（第２四半期）</vt:lpstr>
      <vt:lpstr>賃借料等振込証明書（第２四半期）【代行】 </vt:lpstr>
      <vt:lpstr>第１号様式（第３四半期）</vt:lpstr>
      <vt:lpstr>第２号様式（第３四半期）</vt:lpstr>
      <vt:lpstr>日割計算書（第３四半期）</vt:lpstr>
      <vt:lpstr>各証明書（第３四半期）</vt:lpstr>
      <vt:lpstr>賃借料等振込証明書（第３四半期）【代行】</vt:lpstr>
      <vt:lpstr>第１号様式（第４四半期）</vt:lpstr>
      <vt:lpstr>第２号様式（第４四半期）</vt:lpstr>
      <vt:lpstr>日割計算書（第４四半期）</vt:lpstr>
      <vt:lpstr>各証明書（第４四半期）</vt:lpstr>
      <vt:lpstr>賃借料等振込証明書（第４四半期）【代行】</vt:lpstr>
      <vt:lpstr>'各証明書（第１四半期）'!Print_Area</vt:lpstr>
      <vt:lpstr>'各証明書（第２四半期）'!Print_Area</vt:lpstr>
      <vt:lpstr>'各証明書（第３四半期）'!Print_Area</vt:lpstr>
      <vt:lpstr>'各証明書（第４四半期）'!Print_Area</vt:lpstr>
      <vt:lpstr>作成フォーム!Print_Area</vt:lpstr>
      <vt:lpstr>借上宿舎台帳!Print_Area</vt:lpstr>
      <vt:lpstr>'第１号様式（第１四半期）'!Print_Area</vt:lpstr>
      <vt:lpstr>'第１号様式（第２四半期）'!Print_Area</vt:lpstr>
      <vt:lpstr>'第１号様式（第３四半期）'!Print_Area</vt:lpstr>
      <vt:lpstr>'第１号様式（第４四半期）'!Print_Area</vt:lpstr>
      <vt:lpstr>'第２号様式（第１四半期）'!Print_Area</vt:lpstr>
      <vt:lpstr>'第２号様式（第２四半期）'!Print_Area</vt:lpstr>
      <vt:lpstr>'第２号様式（第３四半期）'!Print_Area</vt:lpstr>
      <vt:lpstr>'第２号様式（第４四半期）'!Print_Area</vt:lpstr>
      <vt:lpstr>'賃借料等振込証明書（第１四半期）【代行】'!Print_Area</vt:lpstr>
      <vt:lpstr>'賃借料等振込証明書（第２四半期）【代行】 '!Print_Area</vt:lpstr>
      <vt:lpstr>'賃借料等振込証明書（第３四半期）【代行】'!Print_Area</vt:lpstr>
      <vt:lpstr>'賃借料等振込証明書（第４四半期）【代行】'!Print_Area</vt:lpstr>
      <vt:lpstr>'日割計算書（第１四半期）'!Print_Area</vt:lpstr>
      <vt:lpstr>'日割計算書（第２四半期）'!Print_Area</vt:lpstr>
      <vt:lpstr>'日割計算書（第３四半期）'!Print_Area</vt:lpstr>
      <vt:lpstr>'日割計算書（第４四半期）'!Print_Area</vt:lpstr>
      <vt:lpstr>補助対象者名簿!Print_Area</vt:lpstr>
      <vt:lpstr>'第２号様式（第１四半期）'!Print_Titles</vt:lpstr>
      <vt:lpstr>'第２号様式（第２四半期）'!Print_Titles</vt:lpstr>
      <vt:lpstr>'第２号様式（第３四半期）'!Print_Titles</vt:lpstr>
      <vt:lpstr>'第２号様式（第４四半期）'!Print_Titles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生井萌香_45（こ）保育・幼児教育部保育第１課</cp:lastModifiedBy>
  <cp:lastPrinted>2025-03-11T06:59:40Z</cp:lastPrinted>
  <dcterms:created xsi:type="dcterms:W3CDTF">2024-05-24T02:56:20Z</dcterms:created>
  <dcterms:modified xsi:type="dcterms:W3CDTF">2025-08-13T06:49:38Z</dcterms:modified>
</cp:coreProperties>
</file>