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2661D95-F56F-4429-8F2A-D2BDD6DE93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算定調書（周辺地区）" sheetId="1" r:id="rId1"/>
  </sheets>
  <definedNames>
    <definedName name="_xlnm.Print_Area" localSheetId="0">'算定調書（周辺地区）'!$A$1:$K$101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J11" i="1" l="1"/>
  <c r="D13" i="1"/>
  <c r="D16" i="1" s="1"/>
  <c r="C17" i="1" l="1"/>
  <c r="J10" i="1" l="1"/>
  <c r="J8" i="1"/>
  <c r="J9" i="1"/>
  <c r="J28" i="1" l="1"/>
  <c r="I20" i="1"/>
  <c r="J22" i="1" s="1"/>
  <c r="J12" i="1"/>
  <c r="E32" i="1"/>
  <c r="D31" i="1"/>
  <c r="D29" i="1"/>
  <c r="J31" i="1"/>
  <c r="J29" i="1"/>
  <c r="D30" i="1"/>
  <c r="J30" i="1"/>
  <c r="E37" i="1" l="1"/>
  <c r="D45" i="1"/>
  <c r="D47" i="1" s="1"/>
  <c r="H47" i="1" s="1"/>
  <c r="J32" i="1"/>
  <c r="J34" i="1" s="1"/>
  <c r="G58" i="1" l="1"/>
  <c r="J58" i="1" s="1"/>
  <c r="D61" i="1" s="1"/>
  <c r="G78" i="1"/>
  <c r="J78" i="1" s="1"/>
  <c r="D48" i="1"/>
  <c r="H48" i="1" s="1"/>
  <c r="I50" i="1" s="1"/>
  <c r="D73" i="1" l="1"/>
  <c r="H73" i="1" s="1"/>
  <c r="D70" i="1"/>
  <c r="D72" i="1" s="1"/>
  <c r="H72" i="1" s="1"/>
  <c r="D82" i="1"/>
  <c r="D93" i="1" s="1"/>
  <c r="H93" i="1" s="1"/>
  <c r="D90" i="1"/>
  <c r="G98" i="1"/>
  <c r="C52" i="1"/>
  <c r="C54" i="1" s="1"/>
  <c r="D92" i="1" l="1"/>
  <c r="H92" i="1" s="1"/>
  <c r="J94" i="1" s="1"/>
  <c r="I98" i="1" s="1"/>
  <c r="J74" i="1"/>
  <c r="D98" i="1" s="1"/>
  <c r="E98" i="1"/>
  <c r="B98" i="1"/>
</calcChain>
</file>

<file path=xl/sharedStrings.xml><?xml version="1.0" encoding="utf-8"?>
<sst xmlns="http://schemas.openxmlformats.org/spreadsheetml/2006/main" count="164" uniqueCount="107">
  <si>
    <t>１　建築物の概要</t>
    <rPh sb="2" eb="5">
      <t>ケンチクブツ</t>
    </rPh>
    <rPh sb="6" eb="8">
      <t>ガイヨウ</t>
    </rPh>
    <phoneticPr fontId="1"/>
  </si>
  <si>
    <t>（小数点第３位を四捨五入）</t>
    <rPh sb="1" eb="4">
      <t>ショウスウテン</t>
    </rPh>
    <rPh sb="4" eb="5">
      <t>ダイ</t>
    </rPh>
    <rPh sb="6" eb="7">
      <t>イ</t>
    </rPh>
    <rPh sb="8" eb="12">
      <t>シシャゴニュウ</t>
    </rPh>
    <phoneticPr fontId="1"/>
  </si>
  <si>
    <t>名称</t>
    <rPh sb="0" eb="2">
      <t>メイショウ</t>
    </rPh>
    <phoneticPr fontId="1"/>
  </si>
  <si>
    <t>地域地区</t>
    <rPh sb="0" eb="2">
      <t>チイキ</t>
    </rPh>
    <rPh sb="2" eb="4">
      <t>チク</t>
    </rPh>
    <phoneticPr fontId="1"/>
  </si>
  <si>
    <t>建築物の用途区分</t>
    <rPh sb="0" eb="3">
      <t>ケンチクブツ</t>
    </rPh>
    <rPh sb="4" eb="6">
      <t>ヨウト</t>
    </rPh>
    <rPh sb="6" eb="8">
      <t>クブン</t>
    </rPh>
    <phoneticPr fontId="1"/>
  </si>
  <si>
    <t>床面積</t>
    <rPh sb="0" eb="3">
      <t>ユカメンセキ</t>
    </rPh>
    <phoneticPr fontId="1"/>
  </si>
  <si>
    <t>共通用途部分の按分面積</t>
    <rPh sb="0" eb="2">
      <t>キョウツウ</t>
    </rPh>
    <rPh sb="2" eb="4">
      <t>ヨウト</t>
    </rPh>
    <rPh sb="4" eb="6">
      <t>ブブン</t>
    </rPh>
    <rPh sb="7" eb="9">
      <t>アンブン</t>
    </rPh>
    <rPh sb="9" eb="11">
      <t>メンセキ</t>
    </rPh>
    <phoneticPr fontId="1"/>
  </si>
  <si>
    <t>合計面積</t>
    <rPh sb="0" eb="2">
      <t>ゴウケイ</t>
    </rPh>
    <rPh sb="2" eb="4">
      <t>メンセキ</t>
    </rPh>
    <phoneticPr fontId="1"/>
  </si>
  <si>
    <t>特
定
用
途</t>
    <rPh sb="0" eb="1">
      <t>トク</t>
    </rPh>
    <rPh sb="2" eb="3">
      <t>ジョウ</t>
    </rPh>
    <rPh sb="4" eb="5">
      <t>ヨウ</t>
    </rPh>
    <rPh sb="6" eb="7">
      <t>ト</t>
    </rPh>
    <phoneticPr fontId="1"/>
  </si>
  <si>
    <t>百貨店その他の店舗</t>
    <rPh sb="0" eb="3">
      <t>ヒャッカテン</t>
    </rPh>
    <rPh sb="5" eb="6">
      <t>タ</t>
    </rPh>
    <rPh sb="7" eb="9">
      <t>テンポ</t>
    </rPh>
    <phoneticPr fontId="1"/>
  </si>
  <si>
    <t>事務所</t>
    <rPh sb="0" eb="2">
      <t>ジム</t>
    </rPh>
    <rPh sb="2" eb="3">
      <t>ショ</t>
    </rPh>
    <phoneticPr fontId="1"/>
  </si>
  <si>
    <t>倉庫</t>
    <rPh sb="0" eb="2">
      <t>ソウコ</t>
    </rPh>
    <phoneticPr fontId="1"/>
  </si>
  <si>
    <t>小計</t>
    <rPh sb="0" eb="2">
      <t>ショウケイ</t>
    </rPh>
    <phoneticPr fontId="1"/>
  </si>
  <si>
    <t>共通用途部分</t>
    <rPh sb="0" eb="2">
      <t>キョウツウ</t>
    </rPh>
    <rPh sb="2" eb="4">
      <t>ヨウト</t>
    </rPh>
    <rPh sb="4" eb="6">
      <t>ブブン</t>
    </rPh>
    <phoneticPr fontId="1"/>
  </si>
  <si>
    <t>合計</t>
    <rPh sb="0" eb="2">
      <t>ゴウケイ</t>
    </rPh>
    <phoneticPr fontId="1"/>
  </si>
  <si>
    <t>㎡</t>
  </si>
  <si>
    <t>㎡</t>
    <phoneticPr fontId="1"/>
  </si>
  <si>
    <t>２　条例対象規模の判定</t>
    <rPh sb="2" eb="4">
      <t>ジョウレイ</t>
    </rPh>
    <rPh sb="4" eb="6">
      <t>タイショウ</t>
    </rPh>
    <rPh sb="6" eb="8">
      <t>キボ</t>
    </rPh>
    <rPh sb="9" eb="11">
      <t>ハンテイ</t>
    </rPh>
    <phoneticPr fontId="1"/>
  </si>
  <si>
    <t>３　大規模事務所の特例（小数点第３位を四捨五入）</t>
    <rPh sb="2" eb="5">
      <t>ダイキボ</t>
    </rPh>
    <rPh sb="5" eb="7">
      <t>ジム</t>
    </rPh>
    <rPh sb="7" eb="8">
      <t>ショ</t>
    </rPh>
    <rPh sb="9" eb="11">
      <t>トクレイ</t>
    </rPh>
    <rPh sb="12" eb="15">
      <t>ショウスウテン</t>
    </rPh>
    <rPh sb="15" eb="16">
      <t>ダイ</t>
    </rPh>
    <rPh sb="17" eb="18">
      <t>イ</t>
    </rPh>
    <rPh sb="19" eb="23">
      <t>シシャゴニュウ</t>
    </rPh>
    <phoneticPr fontId="1"/>
  </si>
  <si>
    <t>事務所の規模</t>
    <rPh sb="0" eb="2">
      <t>ジム</t>
    </rPh>
    <rPh sb="2" eb="3">
      <t>ショ</t>
    </rPh>
    <rPh sb="4" eb="6">
      <t>キボ</t>
    </rPh>
    <phoneticPr fontId="1"/>
  </si>
  <si>
    <t>床面積×逓減率</t>
    <rPh sb="0" eb="3">
      <t>ユカメンセキ</t>
    </rPh>
    <rPh sb="4" eb="6">
      <t>テイゲン</t>
    </rPh>
    <rPh sb="6" eb="7">
      <t>リツ</t>
    </rPh>
    <phoneticPr fontId="1"/>
  </si>
  <si>
    <t>逓減措置後の面積</t>
    <rPh sb="0" eb="2">
      <t>テイゲン</t>
    </rPh>
    <rPh sb="2" eb="4">
      <t>ソチ</t>
    </rPh>
    <rPh sb="4" eb="5">
      <t>ゴ</t>
    </rPh>
    <rPh sb="6" eb="8">
      <t>メンセキ</t>
    </rPh>
    <phoneticPr fontId="1"/>
  </si>
  <si>
    <t>10,000㎡以下の部分</t>
    <rPh sb="7" eb="9">
      <t>イカ</t>
    </rPh>
    <rPh sb="10" eb="12">
      <t>ブブン</t>
    </rPh>
    <phoneticPr fontId="1"/>
  </si>
  <si>
    <t>10,000㎡を超え50,000㎡以下の部分</t>
    <rPh sb="8" eb="9">
      <t>コ</t>
    </rPh>
    <rPh sb="17" eb="19">
      <t>イカ</t>
    </rPh>
    <rPh sb="20" eb="22">
      <t>ブブン</t>
    </rPh>
    <phoneticPr fontId="1"/>
  </si>
  <si>
    <t>50,000㎡を超え100,000㎡以下の部分</t>
    <rPh sb="8" eb="9">
      <t>コ</t>
    </rPh>
    <rPh sb="18" eb="20">
      <t>イカ</t>
    </rPh>
    <rPh sb="21" eb="23">
      <t>ブブン</t>
    </rPh>
    <phoneticPr fontId="1"/>
  </si>
  <si>
    <t>100,000㎡を超える部分</t>
    <rPh sb="9" eb="10">
      <t>コ</t>
    </rPh>
    <rPh sb="12" eb="14">
      <t>ブブン</t>
    </rPh>
    <phoneticPr fontId="1"/>
  </si>
  <si>
    <t>×</t>
    <phoneticPr fontId="1"/>
  </si>
  <si>
    <t>㎡</t>
    <phoneticPr fontId="1"/>
  </si>
  <si>
    <t>㎡</t>
    <phoneticPr fontId="1"/>
  </si>
  <si>
    <t>４　特定自動車の附置義務台数の算定</t>
    <rPh sb="2" eb="4">
      <t>トクテイ</t>
    </rPh>
    <rPh sb="4" eb="7">
      <t>ジドウシャ</t>
    </rPh>
    <rPh sb="8" eb="10">
      <t>フチ</t>
    </rPh>
    <rPh sb="10" eb="12">
      <t>ギム</t>
    </rPh>
    <rPh sb="12" eb="14">
      <t>ダイスウ</t>
    </rPh>
    <rPh sb="15" eb="17">
      <t>サンテイ</t>
    </rPh>
    <phoneticPr fontId="1"/>
  </si>
  <si>
    <t>台</t>
    <rPh sb="0" eb="1">
      <t>ダイ</t>
    </rPh>
    <phoneticPr fontId="1"/>
  </si>
  <si>
    <t>台（小数点以下第３位を四捨五入）</t>
    <rPh sb="0" eb="1">
      <t>ダイ</t>
    </rPh>
    <rPh sb="2" eb="5">
      <t>ショウスウテン</t>
    </rPh>
    <rPh sb="5" eb="7">
      <t>イカ</t>
    </rPh>
    <rPh sb="7" eb="8">
      <t>ダイ</t>
    </rPh>
    <rPh sb="9" eb="10">
      <t>イ</t>
    </rPh>
    <rPh sb="11" eb="15">
      <t>シシャゴニュウ</t>
    </rPh>
    <phoneticPr fontId="1"/>
  </si>
  <si>
    <t>緩和率＝1-</t>
    <rPh sb="0" eb="2">
      <t>カンワ</t>
    </rPh>
    <rPh sb="2" eb="3">
      <t>リツ</t>
    </rPh>
    <phoneticPr fontId="1"/>
  </si>
  <si>
    <t>（小数点以下第６位を四捨五入）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1"/>
  </si>
  <si>
    <t>台（小数点以下切上げ）</t>
    <rPh sb="0" eb="1">
      <t>ダイ</t>
    </rPh>
    <rPh sb="2" eb="5">
      <t>ショウスウテン</t>
    </rPh>
    <rPh sb="5" eb="7">
      <t>イカ</t>
    </rPh>
    <rPh sb="7" eb="9">
      <t>キリア</t>
    </rPh>
    <phoneticPr fontId="1"/>
  </si>
  <si>
    <t>５　特定自動車用駐車施設の規模別台数の算定</t>
    <rPh sb="2" eb="4">
      <t>トクテイ</t>
    </rPh>
    <rPh sb="4" eb="7">
      <t>ジドウシャ</t>
    </rPh>
    <rPh sb="7" eb="8">
      <t>ヨウ</t>
    </rPh>
    <rPh sb="8" eb="10">
      <t>チュウシャ</t>
    </rPh>
    <rPh sb="10" eb="12">
      <t>シセツ</t>
    </rPh>
    <rPh sb="13" eb="15">
      <t>キボ</t>
    </rPh>
    <rPh sb="15" eb="16">
      <t>ベツ</t>
    </rPh>
    <rPh sb="16" eb="18">
      <t>ダイスウ</t>
    </rPh>
    <rPh sb="19" eb="21">
      <t>サンテイ</t>
    </rPh>
    <phoneticPr fontId="1"/>
  </si>
  <si>
    <t>（１）普通乗用車用　幅2.5m×奥行き6.0m　以上</t>
    <rPh sb="3" eb="5">
      <t>フツウ</t>
    </rPh>
    <rPh sb="5" eb="9">
      <t>ジョウヨウシャヨウ</t>
    </rPh>
    <rPh sb="10" eb="11">
      <t>ハバ</t>
    </rPh>
    <rPh sb="16" eb="18">
      <t>オクユ</t>
    </rPh>
    <rPh sb="24" eb="26">
      <t>イジョウ</t>
    </rPh>
    <phoneticPr fontId="1"/>
  </si>
  <si>
    <t>（２）小型自動車用　幅2.3m×奥行き5.0m　以上</t>
    <rPh sb="3" eb="5">
      <t>コガタ</t>
    </rPh>
    <rPh sb="5" eb="8">
      <t>ジドウシャ</t>
    </rPh>
    <rPh sb="8" eb="9">
      <t>ヨウ</t>
    </rPh>
    <rPh sb="10" eb="11">
      <t>ハバ</t>
    </rPh>
    <rPh sb="16" eb="18">
      <t>オクユ</t>
    </rPh>
    <rPh sb="24" eb="26">
      <t>イジョウ</t>
    </rPh>
    <phoneticPr fontId="1"/>
  </si>
  <si>
    <t>６　荷さばき用駐車施設の附置義務の算定</t>
    <rPh sb="2" eb="3">
      <t>ニ</t>
    </rPh>
    <rPh sb="6" eb="7">
      <t>ヨウ</t>
    </rPh>
    <rPh sb="7" eb="9">
      <t>チュウシャ</t>
    </rPh>
    <rPh sb="9" eb="11">
      <t>シセツ</t>
    </rPh>
    <rPh sb="12" eb="14">
      <t>フチ</t>
    </rPh>
    <rPh sb="14" eb="16">
      <t>ギム</t>
    </rPh>
    <rPh sb="17" eb="19">
      <t>サンテイ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</si>
  <si>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</si>
  <si>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</si>
  <si>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</si>
  <si>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</si>
  <si>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r>
      <t>　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の面積が10,000㎡を超える場合は、床面積に次の表により逓減し、逓減後の合計面積（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rgb="FFFF0000"/>
        <rFont val="ＭＳ 明朝"/>
        <family val="1"/>
        <charset val="128"/>
      </rPr>
      <t>’</t>
    </r>
    <r>
      <rPr>
        <sz val="11"/>
        <color theme="1"/>
        <rFont val="ＭＳ 明朝"/>
        <family val="1"/>
        <charset val="128"/>
      </rPr>
      <t>）</t>
    </r>
    <rPh sb="3" eb="5">
      <t>メンセキ</t>
    </rPh>
    <rPh sb="14" eb="15">
      <t>コ</t>
    </rPh>
    <rPh sb="17" eb="19">
      <t>バアイ</t>
    </rPh>
    <rPh sb="21" eb="24">
      <t>ユカメンセキ</t>
    </rPh>
    <rPh sb="25" eb="26">
      <t>ツギ</t>
    </rPh>
    <rPh sb="27" eb="28">
      <t>ヒョウ</t>
    </rPh>
    <rPh sb="31" eb="33">
      <t>テイゲン</t>
    </rPh>
    <rPh sb="35" eb="37">
      <t>テイゲン</t>
    </rPh>
    <rPh sb="37" eb="38">
      <t>ゴ</t>
    </rPh>
    <rPh sb="39" eb="41">
      <t>ゴウケイ</t>
    </rPh>
    <rPh sb="41" eb="43">
      <t>メンセキ</t>
    </rPh>
    <phoneticPr fontId="1"/>
  </si>
  <si>
    <r>
      <t>を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の面積とします。</t>
    </r>
    <rPh sb="3" eb="5">
      <t>メンセキ</t>
    </rPh>
    <phoneticPr fontId="1"/>
  </si>
  <si>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rgb="FFFF0000"/>
        <rFont val="ＭＳ 明朝"/>
        <family val="1"/>
        <charset val="128"/>
      </rPr>
      <t>’</t>
    </r>
    <phoneticPr fontId="1"/>
  </si>
  <si>
    <t>（２）荷さばき用駐車施設の附置義務台数（幅3m以上×奥行き7.7m以上×3m以上又は</t>
    <rPh sb="3" eb="4">
      <t>ニ</t>
    </rPh>
    <rPh sb="7" eb="8">
      <t>ヨウ</t>
    </rPh>
    <rPh sb="8" eb="10">
      <t>チュウシャ</t>
    </rPh>
    <rPh sb="10" eb="12">
      <t>シセツ</t>
    </rPh>
    <rPh sb="13" eb="15">
      <t>フチ</t>
    </rPh>
    <rPh sb="15" eb="17">
      <t>ギム</t>
    </rPh>
    <rPh sb="17" eb="19">
      <t>ダイスウ</t>
    </rPh>
    <rPh sb="20" eb="21">
      <t>ハバ</t>
    </rPh>
    <rPh sb="23" eb="25">
      <t>イジョウ</t>
    </rPh>
    <rPh sb="26" eb="28">
      <t>オクユ</t>
    </rPh>
    <rPh sb="33" eb="35">
      <t>イジョウ</t>
    </rPh>
    <rPh sb="38" eb="40">
      <t>イジョウ</t>
    </rPh>
    <rPh sb="40" eb="41">
      <t>マタ</t>
    </rPh>
    <phoneticPr fontId="1"/>
  </si>
  <si>
    <t>　　　幅4m以上×奥行き6m以上×高さ3m以上）</t>
    <rPh sb="3" eb="4">
      <t>ハバ</t>
    </rPh>
    <rPh sb="6" eb="8">
      <t>イジョウ</t>
    </rPh>
    <rPh sb="9" eb="11">
      <t>オクユ</t>
    </rPh>
    <rPh sb="14" eb="16">
      <t>イジョウ</t>
    </rPh>
    <rPh sb="17" eb="18">
      <t>タカ</t>
    </rPh>
    <rPh sb="21" eb="23">
      <t>イジョウ</t>
    </rPh>
    <phoneticPr fontId="1"/>
  </si>
  <si>
    <t>７　特定自動二輪車用駐車施設の附置義務の算定</t>
    <rPh sb="2" eb="4">
      <t>トクテイ</t>
    </rPh>
    <rPh sb="4" eb="6">
      <t>ジドウ</t>
    </rPh>
    <rPh sb="6" eb="9">
      <t>ニリンシャ</t>
    </rPh>
    <rPh sb="9" eb="10">
      <t>ヨウ</t>
    </rPh>
    <rPh sb="10" eb="12">
      <t>チュウシャ</t>
    </rPh>
    <rPh sb="12" eb="14">
      <t>シセツ</t>
    </rPh>
    <rPh sb="15" eb="17">
      <t>フチ</t>
    </rPh>
    <rPh sb="17" eb="19">
      <t>ギム</t>
    </rPh>
    <rPh sb="20" eb="22">
      <t>サンテイ</t>
    </rPh>
    <phoneticPr fontId="1"/>
  </si>
  <si>
    <t>（２）特定自動二輪車用駐車施設の附置義務台数（幅1m×奥行き2.3m以上）</t>
    <rPh sb="3" eb="5">
      <t>トクテイ</t>
    </rPh>
    <rPh sb="5" eb="7">
      <t>ジドウ</t>
    </rPh>
    <rPh sb="7" eb="10">
      <t>ニリンシャ</t>
    </rPh>
    <rPh sb="10" eb="11">
      <t>ヨウ</t>
    </rPh>
    <rPh sb="11" eb="13">
      <t>チュウシャ</t>
    </rPh>
    <rPh sb="13" eb="15">
      <t>シセツ</t>
    </rPh>
    <rPh sb="16" eb="18">
      <t>フチ</t>
    </rPh>
    <rPh sb="18" eb="20">
      <t>ギム</t>
    </rPh>
    <rPh sb="20" eb="22">
      <t>ダイスウ</t>
    </rPh>
    <rPh sb="23" eb="24">
      <t>ハバ</t>
    </rPh>
    <rPh sb="27" eb="29">
      <t>オクユ</t>
    </rPh>
    <rPh sb="34" eb="36">
      <t>イジョウ</t>
    </rPh>
    <phoneticPr fontId="1"/>
  </si>
  <si>
    <t>８　駐車施設の附置義務台数</t>
    <rPh sb="2" eb="4">
      <t>チュウシャ</t>
    </rPh>
    <rPh sb="4" eb="6">
      <t>シセツ</t>
    </rPh>
    <rPh sb="7" eb="9">
      <t>フチ</t>
    </rPh>
    <rPh sb="9" eb="11">
      <t>ギム</t>
    </rPh>
    <rPh sb="11" eb="13">
      <t>ダイスウ</t>
    </rPh>
    <phoneticPr fontId="1"/>
  </si>
  <si>
    <t>附置義務台数</t>
    <rPh sb="0" eb="2">
      <t>フチ</t>
    </rPh>
    <rPh sb="2" eb="4">
      <t>ギム</t>
    </rPh>
    <rPh sb="4" eb="6">
      <t>ダイスウ</t>
    </rPh>
    <phoneticPr fontId="1"/>
  </si>
  <si>
    <t>設置台数</t>
    <rPh sb="0" eb="2">
      <t>セッチ</t>
    </rPh>
    <rPh sb="2" eb="4">
      <t>ダイスウ</t>
    </rPh>
    <phoneticPr fontId="1"/>
  </si>
  <si>
    <t>附置義務台数算定調書（２）</t>
    <rPh sb="0" eb="2">
      <t>フチ</t>
    </rPh>
    <rPh sb="2" eb="4">
      <t>ギム</t>
    </rPh>
    <rPh sb="4" eb="6">
      <t>ダイスウ</t>
    </rPh>
    <rPh sb="6" eb="8">
      <t>サンテイ</t>
    </rPh>
    <rPh sb="8" eb="10">
      <t>チョウショ</t>
    </rPh>
    <phoneticPr fontId="1"/>
  </si>
  <si>
    <t>（周辺地区等／第一種中高層住居専用地域、第二種中高層住居専用地域、第一種住居地域、</t>
    <rPh sb="1" eb="3">
      <t>シュウヘン</t>
    </rPh>
    <rPh sb="3" eb="5">
      <t>チク</t>
    </rPh>
    <rPh sb="5" eb="6">
      <t>トウ</t>
    </rPh>
    <rPh sb="7" eb="10">
      <t>ダイイッシュ</t>
    </rPh>
    <rPh sb="10" eb="13">
      <t>チュウコウソウ</t>
    </rPh>
    <rPh sb="13" eb="15">
      <t>ジュウキョ</t>
    </rPh>
    <rPh sb="15" eb="17">
      <t>センヨウ</t>
    </rPh>
    <rPh sb="17" eb="19">
      <t>チイキ</t>
    </rPh>
    <rPh sb="20" eb="22">
      <t>ダイニ</t>
    </rPh>
    <rPh sb="22" eb="23">
      <t>シュ</t>
    </rPh>
    <rPh sb="23" eb="26">
      <t>チュウコウソウ</t>
    </rPh>
    <rPh sb="26" eb="28">
      <t>ジュウキョ</t>
    </rPh>
    <rPh sb="28" eb="30">
      <t>センヨウ</t>
    </rPh>
    <rPh sb="30" eb="32">
      <t>チイキ</t>
    </rPh>
    <rPh sb="33" eb="36">
      <t>ダイイッシュ</t>
    </rPh>
    <rPh sb="36" eb="38">
      <t>ジュウキョ</t>
    </rPh>
    <rPh sb="38" eb="40">
      <t>チイキ</t>
    </rPh>
    <phoneticPr fontId="1"/>
  </si>
  <si>
    <t>　　　　　　　第二種住居地域、準住居地域、準工業地域、工業地域、工業専用地域）</t>
    <rPh sb="21" eb="22">
      <t>ジュン</t>
    </rPh>
    <rPh sb="22" eb="24">
      <t>コウギョウ</t>
    </rPh>
    <rPh sb="24" eb="26">
      <t>チイキ</t>
    </rPh>
    <rPh sb="27" eb="29">
      <t>コウギョウ</t>
    </rPh>
    <rPh sb="29" eb="31">
      <t>チイキ</t>
    </rPh>
    <rPh sb="32" eb="34">
      <t>コウギョウ</t>
    </rPh>
    <rPh sb="34" eb="36">
      <t>センヨウ</t>
    </rPh>
    <rPh sb="36" eb="38">
      <t>チイキ</t>
    </rPh>
    <phoneticPr fontId="1"/>
  </si>
  <si>
    <t>５</t>
    <phoneticPr fontId="1"/>
  </si>
  <si>
    <r>
      <t>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</t>
    </r>
    <r>
      <rPr>
        <sz val="11"/>
        <color theme="1"/>
        <rFont val="ＭＳ 明朝"/>
        <family val="1"/>
        <charset val="128"/>
      </rPr>
      <t>＝</t>
    </r>
    <phoneticPr fontId="1"/>
  </si>
  <si>
    <t>６</t>
    <phoneticPr fontId="1"/>
  </si>
  <si>
    <r>
      <t>・</t>
    </r>
    <r>
      <rPr>
        <b/>
        <u/>
        <sz val="11"/>
        <color rgb="FFFF0000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の面積が2,000㎡を超える場合　⇒　条例の対象</t>
    </r>
    <rPh sb="3" eb="5">
      <t>メンセキ</t>
    </rPh>
    <rPh sb="13" eb="14">
      <t>コ</t>
    </rPh>
    <rPh sb="16" eb="18">
      <t>バアイ</t>
    </rPh>
    <rPh sb="21" eb="23">
      <t>ジョウレイ</t>
    </rPh>
    <rPh sb="24" eb="26">
      <t>タイショウ</t>
    </rPh>
    <phoneticPr fontId="1"/>
  </si>
  <si>
    <r>
      <t>・</t>
    </r>
    <r>
      <rPr>
        <b/>
        <u/>
        <sz val="11"/>
        <color rgb="FFFF0000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の面積が2,000㎡以下の場合　⇒　条例の対象外</t>
    </r>
    <rPh sb="3" eb="5">
      <t>メンセキ</t>
    </rPh>
    <rPh sb="12" eb="14">
      <t>イカ</t>
    </rPh>
    <rPh sb="15" eb="17">
      <t>バアイ</t>
    </rPh>
    <rPh sb="20" eb="22">
      <t>ジョウレイ</t>
    </rPh>
    <rPh sb="23" eb="25">
      <t>タイショウ</t>
    </rPh>
    <rPh sb="25" eb="26">
      <t>ソト</t>
    </rPh>
    <phoneticPr fontId="1"/>
  </si>
  <si>
    <t>（１）特定用途に供する部分</t>
    <rPh sb="3" eb="5">
      <t>トクテイ</t>
    </rPh>
    <rPh sb="5" eb="7">
      <t>ヨウト</t>
    </rPh>
    <rPh sb="8" eb="9">
      <t>キョウ</t>
    </rPh>
    <rPh sb="11" eb="13">
      <t>ブブン</t>
    </rPh>
    <phoneticPr fontId="1"/>
  </si>
  <si>
    <r>
      <t>　　　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）÷300[㎡/台]＝</t>
    </r>
    <r>
      <rPr>
        <b/>
        <u/>
        <sz val="11"/>
        <color rgb="FFFF0000"/>
        <rFont val="ＭＳ 明朝"/>
        <family val="1"/>
        <charset val="128"/>
      </rPr>
      <t>７</t>
    </r>
    <rPh sb="19" eb="20">
      <t>ダイ</t>
    </rPh>
    <phoneticPr fontId="1"/>
  </si>
  <si>
    <t>（２）特定自動車用駐車施設の附置義務台数合計</t>
    <rPh sb="3" eb="5">
      <t>トクテイ</t>
    </rPh>
    <rPh sb="5" eb="8">
      <t>ジドウシャ</t>
    </rPh>
    <rPh sb="8" eb="9">
      <t>ヨウ</t>
    </rPh>
    <rPh sb="9" eb="11">
      <t>チュウシャ</t>
    </rPh>
    <rPh sb="11" eb="13">
      <t>シセツ</t>
    </rPh>
    <rPh sb="14" eb="16">
      <t>フチ</t>
    </rPh>
    <rPh sb="16" eb="18">
      <t>ギム</t>
    </rPh>
    <rPh sb="18" eb="20">
      <t>ダイスウ</t>
    </rPh>
    <rPh sb="20" eb="22">
      <t>ゴウケイ</t>
    </rPh>
    <phoneticPr fontId="1"/>
  </si>
  <si>
    <r>
      <t>　　　　</t>
    </r>
    <r>
      <rPr>
        <b/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が6,000㎡未満の場合は、次により算定された緩和率を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に乗じます。</t>
    </r>
    <rPh sb="12" eb="14">
      <t>ミマン</t>
    </rPh>
    <rPh sb="15" eb="17">
      <t>バアイ</t>
    </rPh>
    <rPh sb="19" eb="20">
      <t>ツギ</t>
    </rPh>
    <rPh sb="23" eb="25">
      <t>サンテイ</t>
    </rPh>
    <rPh sb="28" eb="30">
      <t>カンワ</t>
    </rPh>
    <rPh sb="30" eb="31">
      <t>リツ</t>
    </rPh>
    <rPh sb="34" eb="35">
      <t>ジョウ</t>
    </rPh>
    <phoneticPr fontId="1"/>
  </si>
  <si>
    <r>
      <t>２×</t>
    </r>
    <r>
      <rPr>
        <b/>
        <u/>
        <sz val="11"/>
        <color rgb="FFFF0000"/>
        <rFont val="ＭＳ 明朝"/>
        <family val="1"/>
        <charset val="128"/>
      </rPr>
      <t>５</t>
    </r>
    <phoneticPr fontId="1"/>
  </si>
  <si>
    <r>
      <t>6,000㎡-</t>
    </r>
    <r>
      <rPr>
        <b/>
        <u/>
        <sz val="11"/>
        <color rgb="FFFF0000"/>
        <rFont val="ＭＳ 明朝"/>
        <family val="1"/>
        <charset val="128"/>
      </rPr>
      <t>５</t>
    </r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</si>
  <si>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８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</si>
  <si>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８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</si>
  <si>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</si>
  <si>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９</t>
    </r>
    <rPh sb="0" eb="3">
      <t>ショウスウテン</t>
    </rPh>
    <rPh sb="3" eb="5">
      <t>イカ</t>
    </rPh>
    <rPh sb="5" eb="7">
      <t>キリア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</si>
  <si>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９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</si>
  <si>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×0.3＝</t>
    </r>
    <r>
      <rPr>
        <b/>
        <u/>
        <sz val="11"/>
        <color rgb="FFFF0000"/>
        <rFont val="ＭＳ 明朝"/>
        <family val="1"/>
        <charset val="128"/>
      </rPr>
      <t>10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</si>
  <si>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-</t>
    </r>
    <r>
      <rPr>
        <b/>
        <u/>
        <sz val="11"/>
        <color rgb="FFFF0000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11</t>
    </r>
    <phoneticPr fontId="1"/>
  </si>
  <si>
    <r>
      <t>（１）特定用途に供する部分の床面積（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）＝</t>
    </r>
    <r>
      <rPr>
        <b/>
        <u/>
        <sz val="11"/>
        <color rgb="FFFF0000"/>
        <rFont val="ＭＳ 明朝"/>
        <family val="1"/>
        <charset val="128"/>
      </rPr>
      <t>12</t>
    </r>
    <rPh sb="3" eb="5">
      <t>トクテイ</t>
    </rPh>
    <rPh sb="5" eb="7">
      <t>ヨウト</t>
    </rPh>
    <rPh sb="8" eb="9">
      <t>キョウ</t>
    </rPh>
    <rPh sb="11" eb="13">
      <t>ブブン</t>
    </rPh>
    <rPh sb="14" eb="17">
      <t>ユカメンセキ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</si>
  <si>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の面積が3,000㎡を超える場合⇒条例の対象</t>
    </r>
    <rPh sb="5" eb="7">
      <t>メンセキ</t>
    </rPh>
    <rPh sb="15" eb="16">
      <t>コ</t>
    </rPh>
    <rPh sb="18" eb="20">
      <t>バアイ</t>
    </rPh>
    <rPh sb="21" eb="23">
      <t>ジョウレイ</t>
    </rPh>
    <rPh sb="24" eb="26">
      <t>タイショウ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</si>
  <si>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の面積が3,000㎡以下の場合⇒条例の対象外</t>
    </r>
    <rPh sb="5" eb="7">
      <t>メンセキ</t>
    </rPh>
    <rPh sb="14" eb="16">
      <t>イカ</t>
    </rPh>
    <rPh sb="17" eb="19">
      <t>バアイ</t>
    </rPh>
    <rPh sb="20" eb="22">
      <t>ジョウレイ</t>
    </rPh>
    <rPh sb="23" eb="25">
      <t>タイショウ</t>
    </rPh>
    <rPh sb="25" eb="26">
      <t>ガイ</t>
    </rPh>
    <phoneticPr fontId="1"/>
  </si>
  <si>
    <r>
      <t>　　　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）</t>
    </r>
    <r>
      <rPr>
        <sz val="11"/>
        <color theme="1"/>
        <rFont val="ＭＳ 明朝"/>
        <family val="1"/>
        <charset val="128"/>
      </rPr>
      <t>÷5,500㎡[㎡/台]＝</t>
    </r>
    <r>
      <rPr>
        <b/>
        <u/>
        <sz val="11"/>
        <color rgb="FFFF0000"/>
        <rFont val="ＭＳ 明朝"/>
        <family val="1"/>
        <charset val="128"/>
      </rPr>
      <t>13</t>
    </r>
    <rPh sb="22" eb="23">
      <t>ダイ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</si>
  <si>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が6,000㎡未満の場合は、次により算定された緩和率を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に乗じます。</t>
    </r>
    <rPh sb="11" eb="13">
      <t>ミマン</t>
    </rPh>
    <rPh sb="14" eb="16">
      <t>バアイ</t>
    </rPh>
    <rPh sb="18" eb="19">
      <t>ツギ</t>
    </rPh>
    <rPh sb="22" eb="24">
      <t>サンテイ</t>
    </rPh>
    <rPh sb="27" eb="29">
      <t>カンワ</t>
    </rPh>
    <rPh sb="29" eb="30">
      <t>リツ</t>
    </rPh>
    <rPh sb="34" eb="35">
      <t>ジョウ</t>
    </rPh>
    <phoneticPr fontId="1"/>
  </si>
  <si>
    <r>
      <rPr>
        <b/>
        <u/>
        <sz val="11"/>
        <color rgb="FFFF0000"/>
        <rFont val="ＭＳ 明朝"/>
        <family val="1"/>
        <charset val="128"/>
      </rPr>
      <t>５</t>
    </r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</si>
  <si>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14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</si>
  <si>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14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</si>
  <si>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</si>
  <si>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※</t>
    </r>
    <r>
      <rPr>
        <b/>
        <u/>
        <sz val="11"/>
        <color rgb="FFFF0000"/>
        <rFont val="ＭＳ 明朝"/>
        <family val="1"/>
        <charset val="128"/>
      </rPr>
      <t>15</t>
    </r>
    <r>
      <rPr>
        <sz val="11"/>
        <color theme="1"/>
        <rFont val="ＭＳ 明朝"/>
        <family val="1"/>
        <charset val="128"/>
      </rPr>
      <t>が10台を超える場合は、10台とします。</t>
    </r>
    <rPh sb="7" eb="8">
      <t>ダイ</t>
    </rPh>
    <rPh sb="9" eb="10">
      <t>コ</t>
    </rPh>
    <rPh sb="12" eb="14">
      <t>バアイ</t>
    </rPh>
    <rPh sb="18" eb="19">
      <t>ダイ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</si>
  <si>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15</t>
    </r>
    <rPh sb="0" eb="3">
      <t>ショウスウテン</t>
    </rPh>
    <rPh sb="3" eb="5">
      <t>イカ</t>
    </rPh>
    <rPh sb="5" eb="7">
      <t>キリア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</si>
  <si>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15</t>
    </r>
    <phoneticPr fontId="1"/>
  </si>
  <si>
    <r>
      <t>（１）特定用途に供する部分の床面積（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）＝</t>
    </r>
    <r>
      <rPr>
        <b/>
        <u/>
        <sz val="11"/>
        <color rgb="FFFF0000"/>
        <rFont val="ＭＳ 明朝"/>
        <family val="1"/>
        <charset val="128"/>
      </rPr>
      <t>16</t>
    </r>
    <rPh sb="3" eb="5">
      <t>トクテイ</t>
    </rPh>
    <rPh sb="5" eb="7">
      <t>ヨウト</t>
    </rPh>
    <rPh sb="8" eb="9">
      <t>キョウ</t>
    </rPh>
    <rPh sb="11" eb="13">
      <t>ブブン</t>
    </rPh>
    <rPh sb="14" eb="17">
      <t>ユカメンセキ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</si>
  <si>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16</t>
    </r>
    <r>
      <rPr>
        <sz val="11"/>
        <color theme="1"/>
        <rFont val="ＭＳ 明朝"/>
        <family val="1"/>
        <charset val="128"/>
      </rPr>
      <t>の面積が2,000㎡を超える場合⇒条例の対象</t>
    </r>
    <rPh sb="5" eb="7">
      <t>メンセキ</t>
    </rPh>
    <rPh sb="15" eb="16">
      <t>コ</t>
    </rPh>
    <rPh sb="18" eb="20">
      <t>バアイ</t>
    </rPh>
    <rPh sb="21" eb="23">
      <t>ジョウレイ</t>
    </rPh>
    <rPh sb="24" eb="26">
      <t>タイショウ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</si>
  <si>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16</t>
    </r>
    <r>
      <rPr>
        <sz val="11"/>
        <color theme="1"/>
        <rFont val="ＭＳ 明朝"/>
        <family val="1"/>
        <charset val="128"/>
      </rPr>
      <t>の面積が2,000㎡以下の場合⇒条例の対象外</t>
    </r>
    <rPh sb="5" eb="7">
      <t>メンセキ</t>
    </rPh>
    <rPh sb="14" eb="16">
      <t>イカ</t>
    </rPh>
    <rPh sb="17" eb="19">
      <t>バアイ</t>
    </rPh>
    <rPh sb="20" eb="22">
      <t>ジョウレイ</t>
    </rPh>
    <rPh sb="23" eb="25">
      <t>タイショウ</t>
    </rPh>
    <rPh sb="25" eb="26">
      <t>ガイ</t>
    </rPh>
    <phoneticPr fontId="1"/>
  </si>
  <si>
    <r>
      <t>　　　(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)</t>
    </r>
    <r>
      <rPr>
        <sz val="11"/>
        <color theme="1"/>
        <rFont val="ＭＳ 明朝"/>
        <family val="1"/>
        <charset val="128"/>
      </rPr>
      <t>÷8,000㎡[㎡/台]＝</t>
    </r>
    <r>
      <rPr>
        <b/>
        <u/>
        <sz val="11"/>
        <color rgb="FFFF0000"/>
        <rFont val="ＭＳ 明朝"/>
        <family val="1"/>
        <charset val="128"/>
      </rPr>
      <t>17</t>
    </r>
    <rPh sb="22" eb="23">
      <t>ダイ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</si>
  <si>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が6,000㎡未満の場合は、次により算定された緩和率を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に乗じます。</t>
    </r>
    <rPh sb="11" eb="13">
      <t>ミマン</t>
    </rPh>
    <rPh sb="14" eb="16">
      <t>バアイ</t>
    </rPh>
    <rPh sb="18" eb="19">
      <t>ツギ</t>
    </rPh>
    <rPh sb="22" eb="24">
      <t>サンテイ</t>
    </rPh>
    <rPh sb="27" eb="29">
      <t>カンワ</t>
    </rPh>
    <rPh sb="29" eb="30">
      <t>リツ</t>
    </rPh>
    <rPh sb="34" eb="35">
      <t>ジョウ</t>
    </rPh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</si>
  <si>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18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</si>
  <si>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18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</si>
  <si>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</si>
  <si>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19</t>
    </r>
    <rPh sb="0" eb="3">
      <t>ショウスウテン</t>
    </rPh>
    <rPh sb="3" eb="5">
      <t>イカ</t>
    </rPh>
    <rPh sb="5" eb="7">
      <t>キリア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</si>
  <si>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19</t>
    </r>
    <phoneticPr fontId="1"/>
  </si>
  <si>
    <r>
      <t>普通自動車用
（</t>
    </r>
    <r>
      <rPr>
        <b/>
        <u/>
        <sz val="11"/>
        <color rgb="FFFF0000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）</t>
    </r>
    <rPh sb="0" eb="2">
      <t>フツウ</t>
    </rPh>
    <rPh sb="2" eb="6">
      <t>ジドウシャヨウ</t>
    </rPh>
    <phoneticPr fontId="1"/>
  </si>
  <si>
    <r>
      <t>荷さばき用
（</t>
    </r>
    <r>
      <rPr>
        <b/>
        <u/>
        <sz val="11"/>
        <color rgb="FFFF0000"/>
        <rFont val="ＭＳ 明朝"/>
        <family val="1"/>
        <charset val="128"/>
      </rPr>
      <t>15</t>
    </r>
    <r>
      <rPr>
        <sz val="11"/>
        <color theme="1"/>
        <rFont val="ＭＳ 明朝"/>
        <family val="1"/>
        <charset val="128"/>
      </rPr>
      <t>）</t>
    </r>
    <rPh sb="0" eb="1">
      <t>ニ</t>
    </rPh>
    <rPh sb="4" eb="5">
      <t>ヨウ</t>
    </rPh>
    <phoneticPr fontId="1"/>
  </si>
  <si>
    <r>
      <t>小型自動車用
（</t>
    </r>
    <r>
      <rPr>
        <b/>
        <u/>
        <sz val="11"/>
        <color rgb="FFFF0000"/>
        <rFont val="ＭＳ 明朝"/>
        <family val="1"/>
        <charset val="128"/>
      </rPr>
      <t>11</t>
    </r>
    <r>
      <rPr>
        <sz val="11"/>
        <color theme="1"/>
        <rFont val="ＭＳ 明朝"/>
        <family val="1"/>
        <charset val="128"/>
      </rPr>
      <t>）</t>
    </r>
    <rPh sb="0" eb="2">
      <t>コガタ</t>
    </rPh>
    <rPh sb="2" eb="5">
      <t>ジドウシャ</t>
    </rPh>
    <rPh sb="5" eb="6">
      <t>ヨウ</t>
    </rPh>
    <phoneticPr fontId="1"/>
  </si>
  <si>
    <r>
      <t>特定自動車用
合計（</t>
    </r>
    <r>
      <rPr>
        <b/>
        <u/>
        <sz val="11"/>
        <color rgb="FFFF0000"/>
        <rFont val="ＭＳ 明朝"/>
        <family val="1"/>
        <charset val="128"/>
      </rPr>
      <t>9</t>
    </r>
    <r>
      <rPr>
        <sz val="11"/>
        <color theme="1"/>
        <rFont val="ＭＳ 明朝"/>
        <family val="1"/>
        <charset val="128"/>
      </rPr>
      <t>）</t>
    </r>
    <rPh sb="0" eb="2">
      <t>トクテイ</t>
    </rPh>
    <rPh sb="2" eb="5">
      <t>ジドウシャ</t>
    </rPh>
    <rPh sb="5" eb="6">
      <t>ヨウ</t>
    </rPh>
    <rPh sb="7" eb="9">
      <t>ゴウケイ</t>
    </rPh>
    <phoneticPr fontId="1"/>
  </si>
  <si>
    <r>
      <t>特定自動二輪
車用（</t>
    </r>
    <r>
      <rPr>
        <b/>
        <u/>
        <sz val="11"/>
        <color rgb="FFFF0000"/>
        <rFont val="ＭＳ 明朝"/>
        <family val="1"/>
        <charset val="128"/>
      </rPr>
      <t>19</t>
    </r>
    <r>
      <rPr>
        <sz val="11"/>
        <color theme="1"/>
        <rFont val="ＭＳ 明朝"/>
        <family val="1"/>
        <charset val="128"/>
      </rPr>
      <t>）</t>
    </r>
    <rPh sb="0" eb="2">
      <t>トクテイ</t>
    </rPh>
    <rPh sb="2" eb="4">
      <t>ジドウ</t>
    </rPh>
    <rPh sb="4" eb="6">
      <t>ニリン</t>
    </rPh>
    <rPh sb="7" eb="9">
      <t>シャヨウ</t>
    </rPh>
    <phoneticPr fontId="1"/>
  </si>
  <si>
    <t>※荷さばき用駐車施設の台数は、普通自動車用駐車施設の台数に含めることができます。</t>
    <rPh sb="1" eb="2">
      <t>ニ</t>
    </rPh>
    <rPh sb="5" eb="6">
      <t>ヨウ</t>
    </rPh>
    <rPh sb="6" eb="8">
      <t>チュウシャ</t>
    </rPh>
    <rPh sb="8" eb="10">
      <t>シセツ</t>
    </rPh>
    <rPh sb="11" eb="13">
      <t>ダイスウ</t>
    </rPh>
    <rPh sb="15" eb="17">
      <t>フツウ</t>
    </rPh>
    <rPh sb="17" eb="21">
      <t>ジドウシャヨウ</t>
    </rPh>
    <rPh sb="21" eb="23">
      <t>チュウシャ</t>
    </rPh>
    <rPh sb="23" eb="25">
      <t>シセツ</t>
    </rPh>
    <rPh sb="26" eb="28">
      <t>ダイスウ</t>
    </rPh>
    <rPh sb="29" eb="30">
      <t>フク</t>
    </rPh>
    <phoneticPr fontId="1"/>
  </si>
  <si>
    <t>※設置台数には、実際に設置する駐車施設の台数を記入してください。</t>
    <rPh sb="1" eb="3">
      <t>セッチ</t>
    </rPh>
    <rPh sb="3" eb="5">
      <t>ダイスウ</t>
    </rPh>
    <rPh sb="8" eb="10">
      <t>ジッサイ</t>
    </rPh>
    <rPh sb="11" eb="13">
      <t>セッチ</t>
    </rPh>
    <rPh sb="15" eb="17">
      <t>チュウシャ</t>
    </rPh>
    <rPh sb="17" eb="19">
      <t>シセツ</t>
    </rPh>
    <rPh sb="20" eb="22">
      <t>ダイスウ</t>
    </rPh>
    <rPh sb="23" eb="25">
      <t>キニュウ</t>
    </rPh>
    <phoneticPr fontId="1"/>
  </si>
  <si>
    <t>その他の特定用途
(共同住宅を除く)</t>
    <rPh sb="2" eb="3">
      <t>タ</t>
    </rPh>
    <rPh sb="4" eb="6">
      <t>トクテイ</t>
    </rPh>
    <rPh sb="6" eb="8">
      <t>ヨウト</t>
    </rPh>
    <rPh sb="10" eb="14">
      <t>キョウドウジュウタク</t>
    </rPh>
    <rPh sb="15" eb="16">
      <t>ノゾ</t>
    </rPh>
    <phoneticPr fontId="1"/>
  </si>
  <si>
    <t>共同住宅又は非特定用途</t>
    <rPh sb="0" eb="4">
      <t>キョウドウジュウタク</t>
    </rPh>
    <rPh sb="4" eb="5">
      <t>マタ</t>
    </rPh>
    <rPh sb="6" eb="7">
      <t>ヒ</t>
    </rPh>
    <rPh sb="7" eb="9">
      <t>トクテイ</t>
    </rPh>
    <rPh sb="9" eb="11">
      <t>ヨウト</t>
    </rPh>
    <phoneticPr fontId="1"/>
  </si>
  <si>
    <t>駐車場部分・駐輪場部分等の床面積</t>
    <rPh sb="0" eb="3">
      <t>チュウシャジョウ</t>
    </rPh>
    <rPh sb="3" eb="5">
      <t>ブブン</t>
    </rPh>
    <rPh sb="6" eb="9">
      <t>チュウリンジョウ</t>
    </rPh>
    <rPh sb="9" eb="11">
      <t>ブブン</t>
    </rPh>
    <rPh sb="11" eb="12">
      <t>トウ</t>
    </rPh>
    <rPh sb="13" eb="16">
      <t>ユカメンセキ</t>
    </rPh>
    <phoneticPr fontId="1"/>
  </si>
  <si>
    <t>駐車場部分・駐輪場部分等を除く床面積</t>
    <rPh sb="0" eb="3">
      <t>チュウシャジョウ</t>
    </rPh>
    <rPh sb="3" eb="5">
      <t>ブブン</t>
    </rPh>
    <rPh sb="6" eb="11">
      <t>チュウリンジョウブブン</t>
    </rPh>
    <rPh sb="11" eb="12">
      <t>トウ</t>
    </rPh>
    <rPh sb="13" eb="14">
      <t>ノゾ</t>
    </rPh>
    <rPh sb="15" eb="18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</si>
</sst>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0_ "/>
    <numFmt numFmtId="178" formatCode="0_);[Red]\(0\)"/>
    <numFmt numFmtId="179" formatCode="0.00000_ "/>
    <numFmt numFmtId="180" formatCode="&quot;(&quot;General&quot;)&quot;"/>
    <numFmt numFmtId="181" formatCode="#,##0.00_ "/>
    <numFmt numFmtId="182" formatCode="0.00_);[Red]\(0.0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/>
    <xf numFmtId="176" fontId="3" fillId="0" borderId="4" xfId="0" applyNumberFormat="1" applyFont="1" applyBorder="1"/>
    <xf numFmtId="0" fontId="3" fillId="0" borderId="8" xfId="0" applyFont="1" applyBorder="1"/>
    <xf numFmtId="176" fontId="3" fillId="0" borderId="9" xfId="0" applyNumberFormat="1" applyFont="1" applyBorder="1"/>
    <xf numFmtId="0" fontId="3" fillId="0" borderId="2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/>
    </xf>
    <xf numFmtId="49" fontId="10" fillId="0" borderId="18" xfId="0" applyNumberFormat="1" applyFont="1" applyBorder="1"/>
    <xf numFmtId="49" fontId="11" fillId="0" borderId="18" xfId="0" applyNumberFormat="1" applyFont="1" applyBorder="1"/>
    <xf numFmtId="0" fontId="11" fillId="0" borderId="0" xfId="0" quotePrefix="1" applyFont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4" xfId="0" applyNumberFormat="1" applyFont="1" applyBorder="1"/>
    <xf numFmtId="177" fontId="3" fillId="0" borderId="11" xfId="0" applyNumberFormat="1" applyFont="1" applyBorder="1"/>
    <xf numFmtId="179" fontId="3" fillId="0" borderId="11" xfId="0" applyNumberFormat="1" applyFont="1" applyBorder="1"/>
    <xf numFmtId="180" fontId="3" fillId="0" borderId="1" xfId="0" applyNumberFormat="1" applyFont="1" applyBorder="1" applyAlignment="1">
      <alignment vertical="center"/>
    </xf>
    <xf numFmtId="181" fontId="3" fillId="0" borderId="4" xfId="0" applyNumberFormat="1" applyFont="1" applyBorder="1"/>
    <xf numFmtId="181" fontId="3" fillId="0" borderId="9" xfId="0" applyNumberFormat="1" applyFont="1" applyBorder="1"/>
    <xf numFmtId="181" fontId="3" fillId="0" borderId="19" xfId="0" applyNumberFormat="1" applyFont="1" applyBorder="1"/>
    <xf numFmtId="182" fontId="3" fillId="0" borderId="2" xfId="0" applyNumberFormat="1" applyFont="1" applyBorder="1"/>
    <xf numFmtId="182" fontId="3" fillId="0" borderId="8" xfId="0" applyNumberFormat="1" applyFont="1" applyBorder="1"/>
    <xf numFmtId="178" fontId="3" fillId="0" borderId="0" xfId="0" applyNumberFormat="1" applyFont="1"/>
    <xf numFmtId="182" fontId="3" fillId="0" borderId="11" xfId="0" applyNumberFormat="1" applyFont="1" applyBorder="1"/>
    <xf numFmtId="177" fontId="3" fillId="0" borderId="0" xfId="0" applyNumberFormat="1" applyFont="1" applyAlignment="1">
      <alignment horizontal="right"/>
    </xf>
    <xf numFmtId="0" fontId="13" fillId="0" borderId="0" xfId="0" applyFont="1"/>
    <xf numFmtId="177" fontId="3" fillId="2" borderId="4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7" fontId="3" fillId="0" borderId="11" xfId="0" applyNumberFormat="1" applyFont="1" applyBorder="1" applyAlignment="1">
      <alignment horizontal="right"/>
    </xf>
    <xf numFmtId="177" fontId="3" fillId="0" borderId="2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3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81" fontId="3" fillId="0" borderId="19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616323</xdr:colOff>
      <xdr:row>0</xdr:row>
      <xdr:rowOff>156882</xdr:rowOff>
    </xdr:from>
    <xdr:to>
      <xdr:col>9</xdr:col>
      <xdr:colOff>56029</xdr:colOff>
      <xdr:row>1</xdr:row>
      <xdr:rowOff>212912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18647" y="156882"/>
          <a:ext cx="3440206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の部分を御入力ください。</a:t>
          </a:r>
        </a:p>
      </xdr:txBody>
    </xdr:sp>
    <xdr:clientData fPrintsWithSheet="0"/>
  </xdr:twoCellAnchor>
  <xdr:twoCellAnchor>
    <xdr:from>
      <xdr:col>2</xdr:col>
      <xdr:colOff>354106</xdr:colOff>
      <xdr:row>0</xdr:row>
      <xdr:rowOff>141194</xdr:rowOff>
    </xdr:from>
    <xdr:to>
      <xdr:col>3</xdr:col>
      <xdr:colOff>649941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07341" y="141194"/>
          <a:ext cx="844924" cy="251012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5</xdr:col>
      <xdr:colOff>44825</xdr:colOff>
      <xdr:row>4</xdr:row>
      <xdr:rowOff>11207</xdr:rowOff>
    </xdr:from>
    <xdr:to>
      <xdr:col>11</xdr:col>
      <xdr:colOff>112058</xdr:colOff>
      <xdr:row>5</xdr:row>
      <xdr:rowOff>67235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3913" y="829236"/>
          <a:ext cx="3843616" cy="268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複数の用途地域にわたる場合は「最も大きい」地域を選択してください。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view="pageBreakPreview" zoomScale="60" zoomScaleNormal="75" workbookViewId="0">
      <selection activeCell="B6" sqref="B6:E6"/>
    </sheetView>
  </sheetViews>
  <sheetFormatPr defaultColWidth="9" defaultRowHeight="17.149999999999999" customHeight="1" x14ac:dyDescent="0.2"/>
  <cols>
    <col min="1" max="1" width="10.5" style="2" customWidth="1"/>
    <col min="2" max="2" width="27" style="2" customWidth="1"/>
    <col min="3" max="3" width="7.25" style="2" customWidth="1"/>
    <col min="4" max="4" width="12.08203125" style="2" customWidth="1"/>
    <col min="5" max="5" width="7" style="2" customWidth="1"/>
    <col min="6" max="6" width="8.08203125" style="2" customWidth="1"/>
    <col min="7" max="7" width="12.08203125" style="2" customWidth="1"/>
    <col min="8" max="8" width="4.33203125" style="2" customWidth="1"/>
    <col min="9" max="9" width="8.75" style="2" customWidth="1"/>
    <col min="10" max="10" width="12.08203125" style="2" customWidth="1"/>
    <col min="11" max="11" width="4.08203125" style="2" customWidth="1"/>
    <col min="12" max="16384" width="9" style="2"/>
  </cols>
  <sheetData>
    <row r="1" spans="1:11" ht="13" x14ac:dyDescent="0.2"/>
    <row r="2" spans="1:11" ht="16.5" x14ac:dyDescent="0.25">
      <c r="A2" s="3" t="s">
        <v>53</v>
      </c>
    </row>
    <row r="3" spans="1:11" ht="17.149999999999999" customHeight="1" x14ac:dyDescent="0.2">
      <c r="A3" s="4" t="s">
        <v>54</v>
      </c>
    </row>
    <row r="4" spans="1:11" ht="17.149999999999999" customHeight="1" x14ac:dyDescent="0.2">
      <c r="A4" s="4" t="s">
        <v>55</v>
      </c>
    </row>
    <row r="5" spans="1:11" ht="17.149999999999999" customHeight="1" x14ac:dyDescent="0.2">
      <c r="A5" s="1" t="s">
        <v>0</v>
      </c>
      <c r="C5" s="2" t="s">
        <v>1</v>
      </c>
    </row>
    <row r="6" spans="1:11" ht="20.149999999999999" customHeight="1" x14ac:dyDescent="0.2">
      <c r="A6" s="8" t="s">
        <v>2</v>
      </c>
      <c r="B6" s="51"/>
      <c r="C6" s="52"/>
      <c r="D6" s="52"/>
      <c r="E6" s="53"/>
      <c r="F6" s="54" t="s">
        <v>3</v>
      </c>
      <c r="G6" s="56"/>
      <c r="H6" s="55"/>
      <c r="I6" s="48"/>
      <c r="J6" s="49"/>
      <c r="K6" s="50"/>
    </row>
    <row r="7" spans="1:11" ht="20.149999999999999" customHeight="1" x14ac:dyDescent="0.2">
      <c r="A7" s="54" t="s">
        <v>4</v>
      </c>
      <c r="B7" s="55"/>
      <c r="C7" s="54" t="s">
        <v>5</v>
      </c>
      <c r="D7" s="56"/>
      <c r="E7" s="55"/>
      <c r="F7" s="57" t="s">
        <v>6</v>
      </c>
      <c r="G7" s="58"/>
      <c r="H7" s="59"/>
      <c r="I7" s="54" t="s">
        <v>7</v>
      </c>
      <c r="J7" s="56"/>
      <c r="K7" s="55"/>
    </row>
    <row r="8" spans="1:11" ht="20.149999999999999" customHeight="1" x14ac:dyDescent="0.2">
      <c r="A8" s="62" t="s">
        <v>8</v>
      </c>
      <c r="B8" s="5" t="s">
        <v>9</v>
      </c>
      <c r="C8" s="6"/>
      <c r="D8" s="42"/>
      <c r="E8" s="7" t="s">
        <v>16</v>
      </c>
      <c r="F8" s="68" t="str">
        <f>IF(D$14&lt;&gt;0,ROUND(D$14/D$13*D8,2),"")</f>
        <v/>
      </c>
      <c r="G8" s="69"/>
      <c r="H8" s="7" t="s">
        <v>16</v>
      </c>
      <c r="I8" s="21" t="s">
        <v>39</v>
      </c>
      <c r="J8" s="29">
        <f>SUM(D8,F8)</f>
        <v>0</v>
      </c>
      <c r="K8" s="7" t="s">
        <v>16</v>
      </c>
    </row>
    <row r="9" spans="1:11" ht="20.149999999999999" customHeight="1" x14ac:dyDescent="0.2">
      <c r="A9" s="63"/>
      <c r="B9" s="5" t="s">
        <v>10</v>
      </c>
      <c r="C9" s="6"/>
      <c r="D9" s="42"/>
      <c r="E9" s="7" t="s">
        <v>16</v>
      </c>
      <c r="F9" s="68" t="str">
        <f>IF(D$14&lt;&gt;0,ROUND(D$14/D$13*D9,2),"")</f>
        <v/>
      </c>
      <c r="G9" s="69"/>
      <c r="H9" s="7" t="s">
        <v>16</v>
      </c>
      <c r="I9" s="21" t="s">
        <v>40</v>
      </c>
      <c r="J9" s="29">
        <f t="shared" ref="J9:J10" si="0">SUM(D9,F9)</f>
        <v>0</v>
      </c>
      <c r="K9" s="7" t="s">
        <v>16</v>
      </c>
    </row>
    <row r="10" spans="1:11" ht="20.149999999999999" customHeight="1" x14ac:dyDescent="0.2">
      <c r="A10" s="63"/>
      <c r="B10" s="5" t="s">
        <v>11</v>
      </c>
      <c r="C10" s="6"/>
      <c r="D10" s="42"/>
      <c r="E10" s="7" t="s">
        <v>16</v>
      </c>
      <c r="F10" s="68" t="str">
        <f>IF(D$14&lt;&gt;0,ROUND(D$14/D$13*D10,2),"")</f>
        <v/>
      </c>
      <c r="G10" s="69"/>
      <c r="H10" s="7" t="s">
        <v>16</v>
      </c>
      <c r="I10" s="21" t="s">
        <v>41</v>
      </c>
      <c r="J10" s="29">
        <f t="shared" si="0"/>
        <v>0</v>
      </c>
      <c r="K10" s="7" t="s">
        <v>16</v>
      </c>
    </row>
    <row r="11" spans="1:11" ht="29" customHeight="1" x14ac:dyDescent="0.2">
      <c r="A11" s="64"/>
      <c r="B11" s="45" t="s">
        <v>103</v>
      </c>
      <c r="C11" s="6"/>
      <c r="D11" s="42"/>
      <c r="E11" s="7" t="s">
        <v>16</v>
      </c>
      <c r="F11" s="68" t="str">
        <f>IF(D$14&lt;&gt;0,ROUND(D$14/D$13*D11,2),"")</f>
        <v/>
      </c>
      <c r="G11" s="69"/>
      <c r="H11" s="7" t="s">
        <v>16</v>
      </c>
      <c r="I11" s="21" t="s">
        <v>42</v>
      </c>
      <c r="J11" s="29">
        <f>SUM(D11,F11)</f>
        <v>0</v>
      </c>
      <c r="K11" s="7" t="s">
        <v>16</v>
      </c>
    </row>
    <row r="12" spans="1:11" ht="20.149999999999999" customHeight="1" x14ac:dyDescent="0.2">
      <c r="A12" s="66" t="s">
        <v>104</v>
      </c>
      <c r="B12" s="67"/>
      <c r="C12" s="6"/>
      <c r="D12" s="42"/>
      <c r="E12" s="7" t="s">
        <v>16</v>
      </c>
      <c r="F12" s="68" t="str">
        <f>IF(D$14&lt;&gt;0,ROUND(D$14/D$13*D12,2),"")</f>
        <v/>
      </c>
      <c r="G12" s="69"/>
      <c r="H12" s="7" t="s">
        <v>16</v>
      </c>
      <c r="I12" s="21"/>
      <c r="J12" s="29">
        <f>SUM(D12,F12)</f>
        <v>0</v>
      </c>
      <c r="K12" s="7" t="s">
        <v>16</v>
      </c>
    </row>
    <row r="13" spans="1:11" ht="20.149999999999999" customHeight="1" x14ac:dyDescent="0.2">
      <c r="A13" s="46" t="s">
        <v>12</v>
      </c>
      <c r="B13" s="47"/>
      <c r="C13" s="6"/>
      <c r="D13" s="29">
        <f>SUM(D8:D12)</f>
        <v>0</v>
      </c>
      <c r="E13" s="7" t="s">
        <v>16</v>
      </c>
      <c r="F13" s="70"/>
      <c r="G13" s="71"/>
      <c r="H13" s="71"/>
      <c r="I13" s="71"/>
      <c r="J13" s="71"/>
      <c r="K13" s="72"/>
    </row>
    <row r="14" spans="1:11" ht="20.149999999999999" customHeight="1" x14ac:dyDescent="0.2">
      <c r="A14" s="46" t="s">
        <v>13</v>
      </c>
      <c r="B14" s="47"/>
      <c r="C14" s="6"/>
      <c r="D14" s="42"/>
      <c r="E14" s="7" t="s">
        <v>16</v>
      </c>
      <c r="F14" s="73"/>
      <c r="G14" s="74"/>
      <c r="H14" s="74"/>
      <c r="I14" s="74"/>
      <c r="J14" s="74"/>
      <c r="K14" s="75"/>
    </row>
    <row r="15" spans="1:11" ht="20.149999999999999" customHeight="1" x14ac:dyDescent="0.2">
      <c r="A15" s="46" t="s">
        <v>105</v>
      </c>
      <c r="B15" s="47"/>
      <c r="C15" s="6"/>
      <c r="D15" s="42"/>
      <c r="E15" s="7" t="s">
        <v>16</v>
      </c>
      <c r="F15" s="73"/>
      <c r="G15" s="74"/>
      <c r="H15" s="74"/>
      <c r="I15" s="74"/>
      <c r="J15" s="74"/>
      <c r="K15" s="75"/>
    </row>
    <row r="16" spans="1:11" ht="20.149999999999999" customHeight="1" x14ac:dyDescent="0.2">
      <c r="A16" s="46" t="s">
        <v>106</v>
      </c>
      <c r="B16" s="47"/>
      <c r="C16" s="21" t="s">
        <v>56</v>
      </c>
      <c r="D16" s="29">
        <f>SUM(D13:D14)</f>
        <v>0</v>
      </c>
      <c r="E16" s="7" t="s">
        <v>16</v>
      </c>
      <c r="F16" s="73"/>
      <c r="G16" s="74"/>
      <c r="H16" s="74"/>
      <c r="I16" s="74"/>
      <c r="J16" s="74"/>
      <c r="K16" s="75"/>
    </row>
    <row r="17" spans="1:11" ht="20.149999999999999" customHeight="1" x14ac:dyDescent="0.2">
      <c r="A17" s="60" t="s">
        <v>14</v>
      </c>
      <c r="B17" s="61"/>
      <c r="C17" s="80">
        <f>SUM(D15:D16)</f>
        <v>0</v>
      </c>
      <c r="D17" s="81"/>
      <c r="E17" s="7" t="s">
        <v>16</v>
      </c>
      <c r="F17" s="76"/>
      <c r="G17" s="77"/>
      <c r="H17" s="77"/>
      <c r="I17" s="77"/>
      <c r="J17" s="77"/>
      <c r="K17" s="78"/>
    </row>
    <row r="19" spans="1:11" ht="13" x14ac:dyDescent="0.2">
      <c r="A19" s="1" t="s">
        <v>17</v>
      </c>
    </row>
    <row r="20" spans="1:11" ht="17.149999999999999" customHeight="1" x14ac:dyDescent="0.2">
      <c r="A20" s="2" t="s">
        <v>57</v>
      </c>
      <c r="H20" s="22" t="s">
        <v>58</v>
      </c>
      <c r="I20" s="79">
        <f>ROUND(J8+J9+J10+J11,2)</f>
        <v>0</v>
      </c>
      <c r="J20" s="79"/>
      <c r="K20" s="11" t="s">
        <v>16</v>
      </c>
    </row>
    <row r="21" spans="1:11" ht="17.149999999999999" customHeight="1" x14ac:dyDescent="0.2">
      <c r="A21" s="2" t="s">
        <v>59</v>
      </c>
    </row>
    <row r="22" spans="1:11" ht="17.149999999999999" customHeight="1" x14ac:dyDescent="0.2">
      <c r="A22" s="2" t="s">
        <v>60</v>
      </c>
      <c r="J22" s="41" t="b">
        <f>I20&gt;2000</f>
        <v>0</v>
      </c>
    </row>
    <row r="24" spans="1:11" ht="17.149999999999999" customHeight="1" x14ac:dyDescent="0.2">
      <c r="A24" s="1" t="s">
        <v>18</v>
      </c>
    </row>
    <row r="25" spans="1:11" ht="17.149999999999999" customHeight="1" x14ac:dyDescent="0.2">
      <c r="A25" s="2" t="s">
        <v>43</v>
      </c>
    </row>
    <row r="26" spans="1:11" ht="17.149999999999999" customHeight="1" x14ac:dyDescent="0.2">
      <c r="A26" s="2" t="s">
        <v>44</v>
      </c>
    </row>
    <row r="27" spans="1:11" ht="20.149999999999999" customHeight="1" x14ac:dyDescent="0.2">
      <c r="A27" s="60" t="s">
        <v>19</v>
      </c>
      <c r="B27" s="65"/>
      <c r="C27" s="61"/>
      <c r="D27" s="60" t="s">
        <v>20</v>
      </c>
      <c r="E27" s="65"/>
      <c r="F27" s="65"/>
      <c r="G27" s="65"/>
      <c r="H27" s="61"/>
      <c r="I27" s="60" t="s">
        <v>21</v>
      </c>
      <c r="J27" s="65"/>
      <c r="K27" s="61"/>
    </row>
    <row r="28" spans="1:11" ht="20.149999999999999" customHeight="1" x14ac:dyDescent="0.2">
      <c r="A28" s="83" t="s">
        <v>22</v>
      </c>
      <c r="B28" s="84"/>
      <c r="C28" s="85"/>
      <c r="D28" s="36">
        <v>10000</v>
      </c>
      <c r="E28" s="9" t="s">
        <v>27</v>
      </c>
      <c r="F28" s="9" t="s">
        <v>26</v>
      </c>
      <c r="G28" s="15">
        <v>1</v>
      </c>
      <c r="H28" s="7"/>
      <c r="I28" s="6"/>
      <c r="J28" s="33" t="str">
        <f>IF(J9&gt;10000,D28*G28,"")</f>
        <v/>
      </c>
      <c r="K28" s="7" t="s">
        <v>16</v>
      </c>
    </row>
    <row r="29" spans="1:11" ht="20.149999999999999" customHeight="1" x14ac:dyDescent="0.2">
      <c r="A29" s="83" t="s">
        <v>23</v>
      </c>
      <c r="B29" s="84"/>
      <c r="C29" s="85"/>
      <c r="D29" s="36" t="str">
        <f>IF(J9&gt;50000,40000,IF(AND(J9&gt;10000,J9&lt;=50000),J9-10000,""))</f>
        <v/>
      </c>
      <c r="E29" s="9" t="s">
        <v>27</v>
      </c>
      <c r="F29" s="9" t="s">
        <v>26</v>
      </c>
      <c r="G29" s="15">
        <v>0.7</v>
      </c>
      <c r="H29" s="7"/>
      <c r="I29" s="6"/>
      <c r="J29" s="33" t="str">
        <f>IF(J9&gt;50000,40000*G29,IF(AND(J9&gt;10000,J9&lt;=50000),(J9-10000)*G29,""))</f>
        <v/>
      </c>
      <c r="K29" s="7" t="s">
        <v>15</v>
      </c>
    </row>
    <row r="30" spans="1:11" ht="20.149999999999999" customHeight="1" x14ac:dyDescent="0.2">
      <c r="A30" s="83" t="s">
        <v>24</v>
      </c>
      <c r="B30" s="84"/>
      <c r="C30" s="85"/>
      <c r="D30" s="36" t="str">
        <f>IF(J9&gt;100000,50000,IF(AND(J9&gt;50000,J9&lt;=100000),J9-50000,""))</f>
        <v/>
      </c>
      <c r="E30" s="9" t="s">
        <v>27</v>
      </c>
      <c r="F30" s="9" t="s">
        <v>26</v>
      </c>
      <c r="G30" s="15">
        <v>0.6</v>
      </c>
      <c r="H30" s="7"/>
      <c r="I30" s="6"/>
      <c r="J30" s="33" t="str">
        <f>IF(J9&gt;100000,50000*G30,IF(AND(J9&gt;50000,J9&lt;=100000),(J9-50000)*G30,""))</f>
        <v/>
      </c>
      <c r="K30" s="7" t="s">
        <v>15</v>
      </c>
    </row>
    <row r="31" spans="1:11" ht="20.149999999999999" customHeight="1" thickBot="1" x14ac:dyDescent="0.25">
      <c r="A31" s="86" t="s">
        <v>25</v>
      </c>
      <c r="B31" s="87"/>
      <c r="C31" s="88"/>
      <c r="D31" s="37" t="str">
        <f>IF(J9&gt;100000,J9-100000,"")</f>
        <v/>
      </c>
      <c r="E31" s="10" t="s">
        <v>28</v>
      </c>
      <c r="F31" s="10" t="s">
        <v>26</v>
      </c>
      <c r="G31" s="17">
        <v>0.5</v>
      </c>
      <c r="H31" s="14"/>
      <c r="I31" s="16"/>
      <c r="J31" s="34" t="str">
        <f>IF(J9&gt;100000,(J9-100000)*G31,"")</f>
        <v/>
      </c>
      <c r="K31" s="14" t="s">
        <v>15</v>
      </c>
    </row>
    <row r="32" spans="1:11" ht="20.149999999999999" customHeight="1" thickTop="1" x14ac:dyDescent="0.2">
      <c r="A32" s="89" t="s">
        <v>14</v>
      </c>
      <c r="B32" s="90"/>
      <c r="C32" s="91"/>
      <c r="D32" s="23" t="s">
        <v>40</v>
      </c>
      <c r="E32" s="92">
        <f>J9</f>
        <v>0</v>
      </c>
      <c r="F32" s="92"/>
      <c r="G32" s="92"/>
      <c r="H32" s="18" t="s">
        <v>16</v>
      </c>
      <c r="I32" s="24" t="s">
        <v>45</v>
      </c>
      <c r="J32" s="35">
        <f>SUM(J28:J31)</f>
        <v>0</v>
      </c>
      <c r="K32" s="18" t="s">
        <v>15</v>
      </c>
    </row>
    <row r="34" spans="1:10" ht="17.149999999999999" customHeight="1" x14ac:dyDescent="0.2">
      <c r="J34" s="41">
        <f>IF(J32&lt;&gt;0,J32,E32)</f>
        <v>0</v>
      </c>
    </row>
    <row r="35" spans="1:10" ht="17.149999999999999" customHeight="1" x14ac:dyDescent="0.2">
      <c r="A35" s="1" t="s">
        <v>29</v>
      </c>
    </row>
    <row r="36" spans="1:10" ht="17.149999999999999" customHeight="1" x14ac:dyDescent="0.2">
      <c r="A36" s="2" t="s">
        <v>61</v>
      </c>
    </row>
    <row r="37" spans="1:10" ht="17.149999999999999" customHeight="1" x14ac:dyDescent="0.2">
      <c r="A37" s="2" t="s">
        <v>62</v>
      </c>
      <c r="E37" s="79" t="str">
        <f>IF(J22,IF(J9&gt;10000,ROUND((J8+J32+J10+J11)/300,2),ROUND((J8+J9+J10+J11)/300,2)),"")</f>
        <v/>
      </c>
      <c r="F37" s="79"/>
      <c r="G37" s="2" t="s">
        <v>31</v>
      </c>
    </row>
    <row r="38" spans="1:10" ht="17.149999999999999" customHeight="1" x14ac:dyDescent="0.2">
      <c r="E38" s="40"/>
      <c r="F38" s="40"/>
    </row>
    <row r="39" spans="1:10" ht="17.149999999999999" customHeight="1" x14ac:dyDescent="0.2">
      <c r="A39" s="2" t="s">
        <v>63</v>
      </c>
    </row>
    <row r="40" spans="1:10" ht="17.149999999999999" customHeight="1" x14ac:dyDescent="0.2">
      <c r="A40" s="2" t="s">
        <v>64</v>
      </c>
    </row>
    <row r="42" spans="1:10" ht="17.149999999999999" customHeight="1" x14ac:dyDescent="0.2">
      <c r="B42" s="19" t="s">
        <v>32</v>
      </c>
      <c r="C42" s="94" t="s">
        <v>66</v>
      </c>
      <c r="D42" s="94"/>
    </row>
    <row r="43" spans="1:10" ht="17.149999999999999" customHeight="1" x14ac:dyDescent="0.2">
      <c r="C43" s="95" t="s">
        <v>65</v>
      </c>
      <c r="D43" s="95"/>
    </row>
    <row r="45" spans="1:10" ht="17.149999999999999" customHeight="1" x14ac:dyDescent="0.2">
      <c r="C45" s="25" t="s">
        <v>67</v>
      </c>
      <c r="D45" s="31" t="str">
        <f>IF(J22,IF(AND(D16&gt;0,D16&lt;6000),ROUND(1-(6000-D16)/(2*D16),5),""),"")</f>
        <v/>
      </c>
      <c r="E45" s="11"/>
      <c r="F45" s="2" t="s">
        <v>33</v>
      </c>
    </row>
    <row r="47" spans="1:10" ht="17.149999999999999" customHeight="1" x14ac:dyDescent="0.2">
      <c r="A47" s="2" t="s">
        <v>68</v>
      </c>
      <c r="D47" s="30" t="str">
        <f>IF(J22,IF(AND(D16&gt;0,D16&lt;6000),E37*D45,""),"")</f>
        <v/>
      </c>
      <c r="E47" s="2" t="s">
        <v>70</v>
      </c>
      <c r="H47" s="93" t="str">
        <f>IF(J22,IF(D47&lt;&gt;"",ROUNDUP(D47,0),""),"")</f>
        <v/>
      </c>
      <c r="I47" s="93"/>
      <c r="J47" s="2" t="s">
        <v>30</v>
      </c>
    </row>
    <row r="48" spans="1:10" ht="17.149999999999999" customHeight="1" x14ac:dyDescent="0.2">
      <c r="A48" s="2" t="s">
        <v>69</v>
      </c>
      <c r="D48" s="30" t="str">
        <f>IF(J22,IF(D16&gt;=6000,E37,""),"")</f>
        <v/>
      </c>
      <c r="E48" s="2" t="s">
        <v>71</v>
      </c>
      <c r="H48" s="93" t="str">
        <f>IF(J22,IF(D48&lt;&gt;"",ROUNDUP(D48,0),""),"")</f>
        <v/>
      </c>
      <c r="I48" s="93"/>
      <c r="J48" s="2" t="s">
        <v>30</v>
      </c>
    </row>
    <row r="49" spans="1:10" ht="17.149999999999999" customHeight="1" x14ac:dyDescent="0.2">
      <c r="I49" s="38"/>
    </row>
    <row r="50" spans="1:10" ht="17.149999999999999" customHeight="1" x14ac:dyDescent="0.2">
      <c r="A50" s="1" t="s">
        <v>35</v>
      </c>
      <c r="I50" s="41" t="str">
        <f>IF(D47&lt;&gt;"",H47,H48)</f>
        <v/>
      </c>
    </row>
    <row r="51" spans="1:10" ht="17.149999999999999" customHeight="1" x14ac:dyDescent="0.2">
      <c r="A51" s="2" t="s">
        <v>36</v>
      </c>
    </row>
    <row r="52" spans="1:10" ht="17.149999999999999" customHeight="1" x14ac:dyDescent="0.2">
      <c r="A52" s="2" t="s">
        <v>72</v>
      </c>
      <c r="C52" s="82" t="str">
        <f>IF(J22,ROUNDUP(I50*0.3,0),"")</f>
        <v/>
      </c>
      <c r="D52" s="82"/>
      <c r="E52" s="2" t="s">
        <v>34</v>
      </c>
    </row>
    <row r="53" spans="1:10" ht="17.149999999999999" customHeight="1" x14ac:dyDescent="0.2">
      <c r="A53" s="2" t="s">
        <v>37</v>
      </c>
    </row>
    <row r="54" spans="1:10" ht="17.149999999999999" customHeight="1" x14ac:dyDescent="0.2">
      <c r="A54" s="2" t="s">
        <v>73</v>
      </c>
      <c r="C54" s="82" t="str">
        <f>IF(J22,I50-C52,"")</f>
        <v/>
      </c>
      <c r="D54" s="82"/>
      <c r="E54" s="2" t="s">
        <v>30</v>
      </c>
    </row>
    <row r="57" spans="1:10" ht="17.149999999999999" customHeight="1" x14ac:dyDescent="0.2">
      <c r="A57" s="1" t="s">
        <v>38</v>
      </c>
    </row>
    <row r="58" spans="1:10" ht="17.149999999999999" customHeight="1" x14ac:dyDescent="0.2">
      <c r="A58" s="2" t="s">
        <v>74</v>
      </c>
      <c r="G58" s="79">
        <f>J8+J34+J10+J11</f>
        <v>0</v>
      </c>
      <c r="H58" s="82"/>
      <c r="I58" s="2" t="s">
        <v>16</v>
      </c>
      <c r="J58" s="41" t="b">
        <f>G58&gt;3000</f>
        <v>0</v>
      </c>
    </row>
    <row r="59" spans="1:10" ht="17.149999999999999" customHeight="1" x14ac:dyDescent="0.2">
      <c r="A59" s="20" t="s">
        <v>75</v>
      </c>
    </row>
    <row r="60" spans="1:10" ht="17.149999999999999" customHeight="1" x14ac:dyDescent="0.2">
      <c r="A60" s="20" t="s">
        <v>76</v>
      </c>
    </row>
    <row r="61" spans="1:10" ht="17.149999999999999" customHeight="1" x14ac:dyDescent="0.2">
      <c r="A61" s="2" t="s">
        <v>77</v>
      </c>
      <c r="D61" s="79" t="str">
        <f>IF(J58,ROUND((J8+J34+J10+J11)/5500,2),"")</f>
        <v/>
      </c>
      <c r="E61" s="79"/>
      <c r="F61" s="2" t="s">
        <v>31</v>
      </c>
    </row>
    <row r="63" spans="1:10" ht="17.149999999999999" customHeight="1" x14ac:dyDescent="0.2">
      <c r="A63" s="2" t="s">
        <v>46</v>
      </c>
    </row>
    <row r="64" spans="1:10" ht="17.149999999999999" customHeight="1" x14ac:dyDescent="0.2">
      <c r="A64" s="2" t="s">
        <v>47</v>
      </c>
    </row>
    <row r="65" spans="1:10" ht="17.149999999999999" customHeight="1" x14ac:dyDescent="0.2">
      <c r="A65" s="2" t="s">
        <v>78</v>
      </c>
    </row>
    <row r="67" spans="1:10" ht="17.149999999999999" customHeight="1" x14ac:dyDescent="0.2">
      <c r="B67" s="19" t="s">
        <v>32</v>
      </c>
      <c r="C67" s="94" t="s">
        <v>66</v>
      </c>
      <c r="D67" s="94"/>
    </row>
    <row r="68" spans="1:10" ht="17.149999999999999" customHeight="1" x14ac:dyDescent="0.2">
      <c r="C68" s="96" t="s">
        <v>79</v>
      </c>
      <c r="D68" s="96"/>
    </row>
    <row r="70" spans="1:10" ht="17.149999999999999" customHeight="1" x14ac:dyDescent="0.2">
      <c r="B70" s="26"/>
      <c r="C70" s="25" t="s">
        <v>80</v>
      </c>
      <c r="D70" s="31" t="str">
        <f>IF(J58,IF(AND(D16&gt;0,D16&lt;6000),ROUND((1-((6000-D16)/D16)),5),""),"")</f>
        <v/>
      </c>
      <c r="E70" s="11"/>
      <c r="F70" s="2" t="s">
        <v>33</v>
      </c>
    </row>
    <row r="72" spans="1:10" ht="17.149999999999999" customHeight="1" x14ac:dyDescent="0.2">
      <c r="A72" s="2" t="s">
        <v>81</v>
      </c>
      <c r="D72" s="39" t="str">
        <f>IF(J58,IF(AND(D16&gt;0,D16&lt;6000),D61*D70,""),"")</f>
        <v/>
      </c>
      <c r="E72" s="2" t="s">
        <v>84</v>
      </c>
      <c r="H72" s="82" t="str">
        <f>IF(J58,IF(D72&lt;&gt;"",ROUNDUP(D72,0),""),"")</f>
        <v/>
      </c>
      <c r="I72" s="82"/>
      <c r="J72" s="2" t="s">
        <v>30</v>
      </c>
    </row>
    <row r="73" spans="1:10" ht="17.149999999999999" customHeight="1" x14ac:dyDescent="0.2">
      <c r="A73" s="2" t="s">
        <v>82</v>
      </c>
      <c r="D73" s="39" t="str">
        <f>IF(J58,IF(D16&gt;=6000,D61,""),"")</f>
        <v/>
      </c>
      <c r="E73" s="2" t="s">
        <v>85</v>
      </c>
      <c r="H73" s="82" t="str">
        <f>IF(J58,IF(D73&lt;&gt;"",ROUNDUP(D73,0),""),"")</f>
        <v/>
      </c>
      <c r="I73" s="82"/>
      <c r="J73" s="2" t="s">
        <v>30</v>
      </c>
    </row>
    <row r="74" spans="1:10" ht="17.149999999999999" customHeight="1" x14ac:dyDescent="0.2">
      <c r="A74" s="2" t="s">
        <v>83</v>
      </c>
      <c r="J74" s="41" t="str">
        <f>IF(H72&lt;&gt;"",H72,H73)</f>
        <v/>
      </c>
    </row>
    <row r="77" spans="1:10" ht="17.149999999999999" customHeight="1" x14ac:dyDescent="0.2">
      <c r="A77" s="1" t="s">
        <v>48</v>
      </c>
    </row>
    <row r="78" spans="1:10" ht="17.149999999999999" customHeight="1" x14ac:dyDescent="0.2">
      <c r="A78" s="2" t="s">
        <v>86</v>
      </c>
      <c r="G78" s="79">
        <f>J8+J34+J10+J11</f>
        <v>0</v>
      </c>
      <c r="H78" s="82"/>
      <c r="I78" s="2" t="s">
        <v>16</v>
      </c>
      <c r="J78" s="41" t="b">
        <f>G78&gt;2000</f>
        <v>0</v>
      </c>
    </row>
    <row r="79" spans="1:10" ht="17.149999999999999" customHeight="1" x14ac:dyDescent="0.2">
      <c r="A79" s="20" t="s">
        <v>87</v>
      </c>
    </row>
    <row r="80" spans="1:10" ht="17.149999999999999" customHeight="1" x14ac:dyDescent="0.2">
      <c r="A80" s="20" t="s">
        <v>88</v>
      </c>
    </row>
    <row r="82" spans="1:10" ht="17.149999999999999" customHeight="1" x14ac:dyDescent="0.2">
      <c r="A82" s="2" t="s">
        <v>89</v>
      </c>
      <c r="D82" s="79" t="str">
        <f>IF(J78,ROUND((J8+J34+J10+J11)/8000,2),"")</f>
        <v/>
      </c>
      <c r="E82" s="79"/>
      <c r="F82" s="2" t="s">
        <v>31</v>
      </c>
    </row>
    <row r="84" spans="1:10" ht="17.149999999999999" customHeight="1" x14ac:dyDescent="0.2">
      <c r="A84" s="2" t="s">
        <v>49</v>
      </c>
    </row>
    <row r="85" spans="1:10" ht="17.149999999999999" customHeight="1" x14ac:dyDescent="0.2">
      <c r="A85" s="2" t="s">
        <v>90</v>
      </c>
    </row>
    <row r="87" spans="1:10" ht="17.149999999999999" customHeight="1" x14ac:dyDescent="0.2">
      <c r="B87" s="19" t="s">
        <v>32</v>
      </c>
      <c r="C87" s="97" t="s">
        <v>66</v>
      </c>
      <c r="D87" s="97"/>
      <c r="E87" s="97"/>
    </row>
    <row r="88" spans="1:10" ht="17.149999999999999" customHeight="1" x14ac:dyDescent="0.2">
      <c r="C88" s="96" t="s">
        <v>65</v>
      </c>
      <c r="D88" s="96"/>
      <c r="E88" s="96"/>
    </row>
    <row r="90" spans="1:10" ht="17.149999999999999" customHeight="1" x14ac:dyDescent="0.2">
      <c r="B90" s="26"/>
      <c r="C90" s="25" t="s">
        <v>91</v>
      </c>
      <c r="D90" s="31" t="str">
        <f>IF(J78,IF(AND(D16&gt;0,D16&lt;6000),ROUND(1-((6000-D16)/(2*D16)),5),""),"")</f>
        <v/>
      </c>
      <c r="E90" s="11"/>
      <c r="F90" s="2" t="s">
        <v>33</v>
      </c>
    </row>
    <row r="92" spans="1:10" ht="17.149999999999999" customHeight="1" x14ac:dyDescent="0.2">
      <c r="A92" s="2" t="s">
        <v>92</v>
      </c>
      <c r="D92" s="30" t="str">
        <f>IF(J78,IF(AND(D16&gt;0,D16&lt;6000),D82*D90,""),"")</f>
        <v/>
      </c>
      <c r="E92" s="2" t="s">
        <v>94</v>
      </c>
      <c r="H92" s="82" t="str">
        <f>IF(J78,IF(D92&lt;&gt;"",ROUNDUP(D92,0),""),"")</f>
        <v/>
      </c>
      <c r="I92" s="82"/>
      <c r="J92" s="2" t="s">
        <v>30</v>
      </c>
    </row>
    <row r="93" spans="1:10" ht="17.149999999999999" customHeight="1" x14ac:dyDescent="0.2">
      <c r="A93" s="2" t="s">
        <v>93</v>
      </c>
      <c r="D93" s="30" t="str">
        <f>IF(J78,IF(D16&gt;=6000,D82,""),"")</f>
        <v/>
      </c>
      <c r="E93" s="2" t="s">
        <v>95</v>
      </c>
      <c r="H93" s="82" t="str">
        <f>IF(J78,IF(D93&lt;&gt;"",ROUNDUP(D93,0),""),"")</f>
        <v/>
      </c>
      <c r="I93" s="82"/>
      <c r="J93" s="2" t="s">
        <v>30</v>
      </c>
    </row>
    <row r="94" spans="1:10" ht="17.149999999999999" customHeight="1" x14ac:dyDescent="0.2">
      <c r="J94" s="41" t="str">
        <f>IF(H92&lt;&gt;"",H92,H93)</f>
        <v/>
      </c>
    </row>
    <row r="96" spans="1:10" ht="17.149999999999999" customHeight="1" x14ac:dyDescent="0.2">
      <c r="A96" s="1" t="s">
        <v>50</v>
      </c>
    </row>
    <row r="97" spans="1:10" ht="30" customHeight="1" x14ac:dyDescent="0.2">
      <c r="A97" s="5"/>
      <c r="B97" s="98" t="s">
        <v>96</v>
      </c>
      <c r="C97" s="55"/>
      <c r="D97" s="28" t="s">
        <v>97</v>
      </c>
      <c r="E97" s="98" t="s">
        <v>98</v>
      </c>
      <c r="F97" s="55"/>
      <c r="G97" s="98" t="s">
        <v>99</v>
      </c>
      <c r="H97" s="55"/>
      <c r="I97" s="98" t="s">
        <v>100</v>
      </c>
      <c r="J97" s="55"/>
    </row>
    <row r="98" spans="1:10" ht="30" customHeight="1" x14ac:dyDescent="0.2">
      <c r="A98" s="27" t="s">
        <v>51</v>
      </c>
      <c r="B98" s="12" t="str">
        <f>C52</f>
        <v/>
      </c>
      <c r="C98" s="13" t="s">
        <v>30</v>
      </c>
      <c r="D98" s="32" t="str">
        <f>IF(AND(J74&lt;&gt;"",J74&gt;10),10,J74)</f>
        <v/>
      </c>
      <c r="E98" s="12" t="str">
        <f>C54</f>
        <v/>
      </c>
      <c r="F98" s="13" t="s">
        <v>30</v>
      </c>
      <c r="G98" s="12" t="str">
        <f>I50</f>
        <v/>
      </c>
      <c r="H98" s="13" t="s">
        <v>30</v>
      </c>
      <c r="I98" s="12" t="str">
        <f>J94</f>
        <v/>
      </c>
      <c r="J98" s="13" t="s">
        <v>30</v>
      </c>
    </row>
    <row r="99" spans="1:10" ht="30" customHeight="1" x14ac:dyDescent="0.2">
      <c r="A99" s="27" t="s">
        <v>52</v>
      </c>
      <c r="B99" s="43"/>
      <c r="C99" s="13" t="s">
        <v>30</v>
      </c>
      <c r="D99" s="44"/>
      <c r="E99" s="43"/>
      <c r="F99" s="13" t="s">
        <v>30</v>
      </c>
      <c r="G99" s="43"/>
      <c r="H99" s="13" t="s">
        <v>30</v>
      </c>
      <c r="I99" s="43"/>
      <c r="J99" s="13" t="s">
        <v>30</v>
      </c>
    </row>
    <row r="100" spans="1:10" ht="17.149999999999999" customHeight="1" x14ac:dyDescent="0.2">
      <c r="A100" s="2" t="s">
        <v>101</v>
      </c>
    </row>
    <row r="101" spans="1:10" ht="17.149999999999999" customHeight="1" x14ac:dyDescent="0.2">
      <c r="A101" s="2" t="s">
        <v>102</v>
      </c>
    </row>
  </sheetData>
  <sheetProtection algorithmName="SHA-512" hashValue="QwpEZMV2p/2j+0M+kFfW0KEESlTbpc1nrqPuNB2tf7YwXhctNq4yfyhWaon0bLopey/+ta33He72gWb0VA/MKA==" saltValue="UHO2vBkb46rzlRDPFl7PNA==" spinCount="100000" sheet="1" objects="1" scenarios="1"/>
  <mergeCells count="54">
    <mergeCell ref="C87:E87"/>
    <mergeCell ref="C88:E88"/>
    <mergeCell ref="H92:I92"/>
    <mergeCell ref="H93:I93"/>
    <mergeCell ref="B97:C97"/>
    <mergeCell ref="E97:F97"/>
    <mergeCell ref="G97:H97"/>
    <mergeCell ref="I97:J97"/>
    <mergeCell ref="D82:E82"/>
    <mergeCell ref="C67:D67"/>
    <mergeCell ref="C68:D68"/>
    <mergeCell ref="H72:I72"/>
    <mergeCell ref="H73:I73"/>
    <mergeCell ref="G78:H78"/>
    <mergeCell ref="C54:D54"/>
    <mergeCell ref="G58:H58"/>
    <mergeCell ref="D61:E61"/>
    <mergeCell ref="I27:K27"/>
    <mergeCell ref="A28:C28"/>
    <mergeCell ref="A29:C29"/>
    <mergeCell ref="C52:D52"/>
    <mergeCell ref="A31:C31"/>
    <mergeCell ref="A32:C32"/>
    <mergeCell ref="E32:G32"/>
    <mergeCell ref="E37:F37"/>
    <mergeCell ref="H47:I47"/>
    <mergeCell ref="H48:I48"/>
    <mergeCell ref="C42:D42"/>
    <mergeCell ref="C43:D43"/>
    <mergeCell ref="A30:C30"/>
    <mergeCell ref="A17:B17"/>
    <mergeCell ref="A8:A11"/>
    <mergeCell ref="A27:C27"/>
    <mergeCell ref="D27:H27"/>
    <mergeCell ref="A12:B12"/>
    <mergeCell ref="F8:G8"/>
    <mergeCell ref="F9:G9"/>
    <mergeCell ref="F10:G10"/>
    <mergeCell ref="F11:G11"/>
    <mergeCell ref="F12:G12"/>
    <mergeCell ref="F13:K17"/>
    <mergeCell ref="I20:J20"/>
    <mergeCell ref="C17:D17"/>
    <mergeCell ref="A13:B13"/>
    <mergeCell ref="A14:B14"/>
    <mergeCell ref="A15:B15"/>
    <mergeCell ref="A16:B16"/>
    <mergeCell ref="I6:K6"/>
    <mergeCell ref="B6:E6"/>
    <mergeCell ref="A7:B7"/>
    <mergeCell ref="C7:E7"/>
    <mergeCell ref="I7:K7"/>
    <mergeCell ref="F6:H6"/>
    <mergeCell ref="F7:H7"/>
  </mergeCells>
  <phoneticPr fontId="1"/>
  <dataValidations count="1">
    <dataValidation type="list" allowBlank="1" showInputMessage="1" showErrorMessage="1" sqref="I6:K6" xr:uid="{00000000-0002-0000-0000-000000000000}">
      <formula1>"第一種中高層住居専用地域,第二種中高層住居専用地域,第一種住居地域,第二種住居地域,準住居地域,準工業地域,工業地域,工業専用地域"</formula1>
    </dataValidation>
  </dataValidations>
  <pageMargins left="0.7" right="0.7" top="0.75" bottom="0.75" header="0.3" footer="0.3"/>
  <pageSetup paperSize="9" scale="71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算定調書（周辺地区）</vt:lpstr>
      <vt:lpstr>'算定調書（周辺地区）'!Print_Area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2026-03-30T09:44:17Z</dcterms:modified>
</cp:coreProperties>
</file>